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ENCANAAN 2026\Monev renja 2026\"/>
    </mc:Choice>
  </mc:AlternateContent>
  <xr:revisionPtr revIDLastSave="0" documentId="13_ncr:1_{0524CF81-5D0A-4A3E-859D-B0A87392B8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PUS" sheetId="6" r:id="rId1"/>
    <sheet name="Sheet2" sheetId="8" r:id="rId2"/>
    <sheet name="HIT" sheetId="7" r:id="rId3"/>
    <sheet name="Sheet3" sheetId="9" r:id="rId4"/>
  </sheets>
  <definedNames>
    <definedName name="_xlnm._FilterDatabase" localSheetId="0" hidden="1">ARPUS!$A$11:$AL$80</definedName>
    <definedName name="OLE_LINK1" localSheetId="2">HIT!$E$7</definedName>
    <definedName name="OLE_LINK3" localSheetId="2">HIT!$E$7</definedName>
    <definedName name="_xlnm.Print_Area" localSheetId="0">ARPUS!$D$1:$AL$94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76" i="6" l="1"/>
  <c r="AB13" i="6"/>
  <c r="AM8" i="6"/>
  <c r="AJ46" i="6"/>
  <c r="L174" i="9"/>
  <c r="L170" i="9"/>
  <c r="L166" i="9"/>
  <c r="L156" i="9"/>
  <c r="L152" i="9"/>
  <c r="L148" i="9"/>
  <c r="L136" i="9"/>
  <c r="L129" i="9"/>
  <c r="L126" i="9"/>
  <c r="L122" i="9"/>
  <c r="L118" i="9"/>
  <c r="L114" i="9"/>
  <c r="L58" i="9"/>
  <c r="L66" i="9"/>
  <c r="L62" i="9"/>
  <c r="L54" i="9" l="1"/>
  <c r="L50" i="9"/>
  <c r="L46" i="9"/>
  <c r="L42" i="9"/>
  <c r="L38" i="9"/>
  <c r="L34" i="9"/>
  <c r="L30" i="9"/>
  <c r="L26" i="9"/>
  <c r="L22" i="9"/>
  <c r="L18" i="9"/>
  <c r="I12" i="6" l="1"/>
  <c r="I13" i="6"/>
  <c r="I80" i="6"/>
  <c r="L109" i="9" l="1"/>
  <c r="L105" i="9"/>
  <c r="L95" i="9"/>
  <c r="L101" i="9"/>
  <c r="L91" i="9"/>
  <c r="L87" i="9"/>
  <c r="L83" i="9"/>
  <c r="L79" i="9"/>
  <c r="L76" i="9" l="1"/>
  <c r="N146" i="9" l="1"/>
  <c r="N142" i="9"/>
  <c r="N139" i="9"/>
  <c r="N135" i="9"/>
  <c r="N131" i="9"/>
  <c r="N128" i="9"/>
  <c r="N125" i="9"/>
  <c r="N122" i="9"/>
  <c r="N119" i="9"/>
  <c r="N47" i="6"/>
  <c r="K47" i="6"/>
  <c r="AB66" i="6"/>
  <c r="AE66" i="6" s="1"/>
  <c r="AB53" i="6"/>
  <c r="AB39" i="6"/>
  <c r="AB38" i="6"/>
  <c r="AG13" i="6"/>
  <c r="AB12" i="6"/>
  <c r="AO13" i="6" s="1"/>
  <c r="N77" i="6"/>
  <c r="L12" i="6" l="1"/>
  <c r="AG39" i="6"/>
  <c r="AJ39" i="6" s="1"/>
  <c r="AA39" i="6"/>
  <c r="U39" i="6"/>
  <c r="R39" i="6"/>
  <c r="O39" i="6"/>
  <c r="L39" i="6"/>
  <c r="N39" i="6"/>
  <c r="Q39" i="6" s="1"/>
  <c r="AA13" i="6"/>
  <c r="U13" i="6"/>
  <c r="R13" i="6"/>
  <c r="O13" i="6"/>
  <c r="AJ13" i="6"/>
  <c r="AE39" i="6" l="1"/>
  <c r="T39" i="6"/>
  <c r="W39" i="6" s="1"/>
  <c r="Z39" i="6" s="1"/>
  <c r="AC39" i="6"/>
  <c r="AH39" i="6" s="1"/>
  <c r="AE13" i="6"/>
  <c r="N115" i="9"/>
  <c r="N111" i="9"/>
  <c r="N107" i="9"/>
  <c r="N103" i="9"/>
  <c r="N100" i="9"/>
  <c r="N96" i="9"/>
  <c r="N90" i="9"/>
  <c r="N86" i="9"/>
  <c r="N82" i="9"/>
  <c r="N78" i="9"/>
  <c r="N74" i="9"/>
  <c r="N70" i="9"/>
  <c r="N66" i="9"/>
  <c r="N62" i="9"/>
  <c r="N59" i="9"/>
  <c r="N55" i="9"/>
  <c r="N51" i="9"/>
  <c r="N47" i="9"/>
  <c r="N43" i="9"/>
  <c r="N39" i="9"/>
  <c r="N33" i="9" l="1"/>
  <c r="N30" i="9"/>
  <c r="N26" i="9"/>
  <c r="N18" i="9"/>
  <c r="K28" i="6" l="1"/>
  <c r="AB20" i="6"/>
  <c r="H25" i="7" l="1"/>
  <c r="H32" i="7"/>
  <c r="H31" i="7"/>
  <c r="H34" i="7"/>
  <c r="H13" i="7" s="1"/>
  <c r="H12" i="7" s="1"/>
  <c r="H39" i="7"/>
  <c r="H44" i="7"/>
  <c r="H45" i="7"/>
  <c r="H54" i="7"/>
  <c r="H58" i="7"/>
  <c r="H68" i="7"/>
  <c r="H69" i="7"/>
  <c r="H71" i="7"/>
  <c r="H70" i="7"/>
  <c r="H52" i="7"/>
  <c r="H51" i="7"/>
  <c r="H41" i="7"/>
  <c r="H40" i="7"/>
  <c r="H37" i="7"/>
  <c r="H35" i="7"/>
  <c r="H30" i="7"/>
  <c r="H29" i="7"/>
  <c r="H27" i="7"/>
  <c r="H18" i="7"/>
  <c r="H19" i="7"/>
  <c r="H14" i="7"/>
  <c r="H16" i="7"/>
  <c r="G82" i="7" l="1"/>
  <c r="G81" i="7" s="1"/>
  <c r="G77" i="7"/>
  <c r="G74" i="7"/>
  <c r="G69" i="7"/>
  <c r="G65" i="7"/>
  <c r="G61" i="7"/>
  <c r="G60" i="7"/>
  <c r="G54" i="7"/>
  <c r="G45" i="7"/>
  <c r="G39" i="7"/>
  <c r="G34" i="7"/>
  <c r="G25" i="7"/>
  <c r="G22" i="7"/>
  <c r="G18" i="7"/>
  <c r="G14" i="7"/>
  <c r="E82" i="7"/>
  <c r="E81" i="7"/>
  <c r="E77" i="7"/>
  <c r="E74" i="7"/>
  <c r="E69" i="7"/>
  <c r="E68" i="7"/>
  <c r="E65" i="7"/>
  <c r="E61" i="7"/>
  <c r="E60" i="7"/>
  <c r="E54" i="7"/>
  <c r="E45" i="7"/>
  <c r="E39" i="7" s="1"/>
  <c r="E34" i="7" s="1"/>
  <c r="E13" i="7" s="1"/>
  <c r="E25" i="7"/>
  <c r="E22" i="7"/>
  <c r="E14" i="7"/>
  <c r="E18" i="7"/>
  <c r="F36" i="7"/>
  <c r="F35" i="7"/>
  <c r="F19" i="7"/>
  <c r="G68" i="7" l="1"/>
  <c r="G44" i="7"/>
  <c r="G13" i="7"/>
  <c r="E12" i="7"/>
  <c r="G12" i="7" l="1"/>
  <c r="I82" i="7" l="1"/>
  <c r="I81" i="7" s="1"/>
  <c r="I74" i="7"/>
  <c r="I65" i="7"/>
  <c r="I22" i="7"/>
  <c r="D22" i="7"/>
  <c r="AF82" i="7" l="1"/>
  <c r="AF81" i="7" s="1"/>
  <c r="AF77" i="7"/>
  <c r="AF74" i="7"/>
  <c r="AF69" i="7"/>
  <c r="AF68" i="7"/>
  <c r="AF65" i="7"/>
  <c r="AF61" i="7"/>
  <c r="AF60" i="7"/>
  <c r="AF54" i="7"/>
  <c r="AF45" i="7"/>
  <c r="AF44" i="7" s="1"/>
  <c r="AF39" i="7"/>
  <c r="AF34" i="7"/>
  <c r="AF25" i="7"/>
  <c r="AF22" i="7"/>
  <c r="AF18" i="7"/>
  <c r="J79" i="7"/>
  <c r="J78" i="7"/>
  <c r="I77" i="7"/>
  <c r="I68" i="7" s="1"/>
  <c r="J71" i="7"/>
  <c r="J70" i="7"/>
  <c r="I69" i="7"/>
  <c r="J69" i="7" s="1"/>
  <c r="J62" i="7"/>
  <c r="I61" i="7"/>
  <c r="J61" i="7" s="1"/>
  <c r="I60" i="7"/>
  <c r="J58" i="7"/>
  <c r="J37" i="7"/>
  <c r="J36" i="7"/>
  <c r="J35" i="7"/>
  <c r="J34" i="7"/>
  <c r="J32" i="7"/>
  <c r="J31" i="7"/>
  <c r="J30" i="7"/>
  <c r="J27" i="7"/>
  <c r="J20" i="7"/>
  <c r="J41" i="7"/>
  <c r="J40" i="7"/>
  <c r="J39" i="7"/>
  <c r="J42" i="7"/>
  <c r="J45" i="7"/>
  <c r="J46" i="7"/>
  <c r="J52" i="7"/>
  <c r="J47" i="7"/>
  <c r="J51" i="7"/>
  <c r="I54" i="7"/>
  <c r="I45" i="7"/>
  <c r="I44" i="7"/>
  <c r="I39" i="7"/>
  <c r="J29" i="7"/>
  <c r="I34" i="7"/>
  <c r="I25" i="7"/>
  <c r="J25" i="7" s="1"/>
  <c r="I18" i="7"/>
  <c r="J18" i="7" s="1"/>
  <c r="J19" i="7"/>
  <c r="I14" i="7"/>
  <c r="J14" i="7" s="1"/>
  <c r="J16" i="7"/>
  <c r="J15" i="7"/>
  <c r="D14" i="7"/>
  <c r="O18" i="7"/>
  <c r="D18" i="7"/>
  <c r="O22" i="7"/>
  <c r="O25" i="7"/>
  <c r="D25" i="7"/>
  <c r="O34" i="7"/>
  <c r="D34" i="7"/>
  <c r="O39" i="7"/>
  <c r="D39" i="7"/>
  <c r="O45" i="7"/>
  <c r="O44" i="7" s="1"/>
  <c r="D45" i="7"/>
  <c r="O54" i="7"/>
  <c r="D54" i="7"/>
  <c r="J54" i="7" s="1"/>
  <c r="O61" i="7"/>
  <c r="D61" i="7"/>
  <c r="O65" i="7"/>
  <c r="O69" i="7"/>
  <c r="D65" i="7"/>
  <c r="D69" i="7"/>
  <c r="O74" i="7"/>
  <c r="D74" i="7"/>
  <c r="O77" i="7"/>
  <c r="D77" i="7"/>
  <c r="O82" i="7"/>
  <c r="O81" i="7" s="1"/>
  <c r="D82" i="7"/>
  <c r="D81" i="7" s="1"/>
  <c r="D44" i="7" l="1"/>
  <c r="O60" i="7"/>
  <c r="D13" i="7"/>
  <c r="J77" i="7"/>
  <c r="O68" i="7"/>
  <c r="D68" i="7"/>
  <c r="J68" i="7" s="1"/>
  <c r="D60" i="7"/>
  <c r="J60" i="7" s="1"/>
  <c r="D12" i="7" l="1"/>
  <c r="F12" i="7" s="1"/>
  <c r="F13" i="7"/>
  <c r="K40" i="6"/>
  <c r="AC43" i="6"/>
  <c r="Z43" i="6"/>
  <c r="W43" i="6"/>
  <c r="T43" i="6"/>
  <c r="R40" i="6"/>
  <c r="Q50" i="6" l="1"/>
  <c r="T50" i="6" s="1"/>
  <c r="W50" i="6" s="1"/>
  <c r="Z50" i="6" s="1"/>
  <c r="AE12" i="6" l="1"/>
  <c r="AD16" i="6"/>
  <c r="U34" i="6"/>
  <c r="U30" i="6"/>
  <c r="U22" i="6"/>
  <c r="U17" i="6"/>
  <c r="U14" i="6"/>
  <c r="R34" i="6"/>
  <c r="R30" i="6"/>
  <c r="R22" i="6"/>
  <c r="R20" i="6"/>
  <c r="R17" i="6"/>
  <c r="R14" i="6"/>
  <c r="C100" i="9"/>
  <c r="C96" i="9"/>
  <c r="C92" i="9"/>
  <c r="C88" i="9"/>
  <c r="C84" i="9"/>
  <c r="C80" i="9"/>
  <c r="C76" i="9"/>
  <c r="C72" i="9"/>
  <c r="C30" i="9"/>
  <c r="L69" i="9"/>
  <c r="C64" i="9"/>
  <c r="C61" i="9"/>
  <c r="C58" i="9"/>
  <c r="C54" i="9"/>
  <c r="C51" i="9"/>
  <c r="C48" i="9"/>
  <c r="C45" i="9"/>
  <c r="C41" i="9"/>
  <c r="C36" i="9"/>
  <c r="C33" i="9"/>
  <c r="C27" i="9"/>
  <c r="C24" i="9"/>
  <c r="C21" i="9"/>
  <c r="C17" i="9"/>
  <c r="AB50" i="6"/>
  <c r="AD50" i="6"/>
  <c r="O34" i="6"/>
  <c r="AE50" i="6" l="1"/>
  <c r="AG50" i="6"/>
  <c r="AJ50" i="6" s="1"/>
  <c r="AF50" i="6"/>
  <c r="AI50" i="6"/>
  <c r="AK50" i="6" s="1"/>
  <c r="R12" i="6"/>
  <c r="L34" i="6"/>
  <c r="AQ13" i="6" l="1"/>
  <c r="AT22" i="7" l="1"/>
  <c r="AU84" i="7"/>
  <c r="AU83" i="7"/>
  <c r="AU79" i="7"/>
  <c r="AU78" i="7"/>
  <c r="AU77" i="7"/>
  <c r="AU75" i="7"/>
  <c r="AU74" i="7"/>
  <c r="AU72" i="7"/>
  <c r="AU69" i="7"/>
  <c r="AU68" i="7"/>
  <c r="AU66" i="7"/>
  <c r="AU62" i="7"/>
  <c r="AU61" i="7"/>
  <c r="AU57" i="7"/>
  <c r="AU56" i="7"/>
  <c r="AU50" i="7"/>
  <c r="AU49" i="7"/>
  <c r="AU48" i="7"/>
  <c r="AU44" i="7"/>
  <c r="AU40" i="7"/>
  <c r="AU39" i="7"/>
  <c r="AU35" i="7"/>
  <c r="AU34" i="7"/>
  <c r="AU32" i="7"/>
  <c r="AU29" i="7"/>
  <c r="AU28" i="7"/>
  <c r="AU27" i="7"/>
  <c r="AU26" i="7"/>
  <c r="AU25" i="7"/>
  <c r="AU24" i="7"/>
  <c r="AU23" i="7"/>
  <c r="AU20" i="7"/>
  <c r="AU19" i="7"/>
  <c r="AU15" i="7"/>
  <c r="AS15" i="7"/>
  <c r="AU22" i="7" l="1"/>
  <c r="AA34" i="6"/>
  <c r="AB70" i="6"/>
  <c r="AS24" i="7" l="1"/>
  <c r="AS84" i="7"/>
  <c r="AS83" i="7"/>
  <c r="AS82" i="7"/>
  <c r="AS79" i="7"/>
  <c r="AS78" i="7"/>
  <c r="AS77" i="7"/>
  <c r="AS75" i="7"/>
  <c r="AS74" i="7"/>
  <c r="AS72" i="7"/>
  <c r="AS69" i="7"/>
  <c r="AS68" i="7"/>
  <c r="AS66" i="7"/>
  <c r="AS65" i="7"/>
  <c r="AS62" i="7"/>
  <c r="AS61" i="7"/>
  <c r="AS57" i="7"/>
  <c r="AS56" i="7"/>
  <c r="AS50" i="7"/>
  <c r="AS49" i="7"/>
  <c r="AS48" i="7"/>
  <c r="AS44" i="7"/>
  <c r="AS40" i="7"/>
  <c r="AS39" i="7"/>
  <c r="AS35" i="7"/>
  <c r="AS34" i="7"/>
  <c r="AS32" i="7"/>
  <c r="AS29" i="7"/>
  <c r="AS28" i="7"/>
  <c r="AS27" i="7"/>
  <c r="AS26" i="7"/>
  <c r="AS25" i="7"/>
  <c r="AS23" i="7"/>
  <c r="AS20" i="7"/>
  <c r="AS19" i="7"/>
  <c r="AB18" i="6" l="1"/>
  <c r="AB19" i="6"/>
  <c r="AB30" i="6" l="1"/>
  <c r="U77" i="6"/>
  <c r="B8" i="7"/>
  <c r="C9" i="7" s="1"/>
  <c r="AG12" i="6" l="1"/>
  <c r="AJ12" i="6" s="1"/>
  <c r="AB79" i="6"/>
  <c r="AB14" i="6"/>
  <c r="AG14" i="6" l="1"/>
  <c r="AJ14" i="6" s="1"/>
  <c r="AO14" i="6"/>
  <c r="AE14" i="6"/>
  <c r="AB48" i="6" l="1"/>
  <c r="AB40" i="6"/>
  <c r="AG40" i="6" s="1"/>
  <c r="AG18" i="6" l="1"/>
  <c r="AB17" i="6"/>
  <c r="AB16" i="6"/>
  <c r="X22" i="6"/>
  <c r="R77" i="6"/>
  <c r="N12" i="6"/>
  <c r="K53" i="6"/>
  <c r="I48" i="6" l="1"/>
  <c r="AB71" i="6" l="1"/>
  <c r="AE71" i="6" s="1"/>
  <c r="AG53" i="6"/>
  <c r="AJ53" i="6" s="1"/>
  <c r="AB54" i="6"/>
  <c r="AE54" i="6" s="1"/>
  <c r="AB57" i="6"/>
  <c r="AE57" i="6" s="1"/>
  <c r="AB67" i="6"/>
  <c r="AE67" i="6" s="1"/>
  <c r="AB55" i="6"/>
  <c r="AA77" i="6"/>
  <c r="AA76" i="6" s="1"/>
  <c r="AA54" i="6"/>
  <c r="AD47" i="6"/>
  <c r="AG57" i="6" l="1"/>
  <c r="AJ57" i="6" s="1"/>
  <c r="AG71" i="6"/>
  <c r="AJ71" i="6" s="1"/>
  <c r="AG54" i="6"/>
  <c r="AJ54" i="6" s="1"/>
  <c r="AE53" i="6"/>
  <c r="X77" i="6" l="1"/>
  <c r="R76" i="6"/>
  <c r="AA73" i="6"/>
  <c r="X73" i="6"/>
  <c r="U73" i="6"/>
  <c r="R73" i="6"/>
  <c r="O73" i="6"/>
  <c r="O71" i="6"/>
  <c r="AA71" i="6"/>
  <c r="X71" i="6"/>
  <c r="U71" i="6"/>
  <c r="R71" i="6"/>
  <c r="AA67" i="6"/>
  <c r="X67" i="6"/>
  <c r="U67" i="6"/>
  <c r="R67" i="6"/>
  <c r="X57" i="6"/>
  <c r="X54" i="6"/>
  <c r="AA57" i="6"/>
  <c r="AA53" i="6" s="1"/>
  <c r="U57" i="6"/>
  <c r="R57" i="6"/>
  <c r="U54" i="6"/>
  <c r="R54" i="6"/>
  <c r="AA48" i="6"/>
  <c r="X48" i="6"/>
  <c r="U48" i="6"/>
  <c r="R48" i="6"/>
  <c r="AA40" i="6"/>
  <c r="U40" i="6"/>
  <c r="X40" i="6"/>
  <c r="X39" i="6" l="1"/>
  <c r="AD39" i="6" s="1"/>
  <c r="AF39" i="6" s="1"/>
  <c r="X66" i="6"/>
  <c r="X38" i="6"/>
  <c r="U66" i="6"/>
  <c r="R53" i="6"/>
  <c r="R66" i="6"/>
  <c r="AD77" i="6"/>
  <c r="R38" i="6"/>
  <c r="AA66" i="6"/>
  <c r="AD71" i="6"/>
  <c r="AF71" i="6" s="1"/>
  <c r="U38" i="6"/>
  <c r="J19" i="8"/>
  <c r="K19" i="8" s="1"/>
  <c r="J20" i="8"/>
  <c r="K20" i="8" s="1"/>
  <c r="J21" i="8"/>
  <c r="K21" i="8" s="1"/>
  <c r="J22" i="8"/>
  <c r="K22" i="8" s="1"/>
  <c r="J23" i="8"/>
  <c r="K23" i="8" s="1"/>
  <c r="J24" i="8"/>
  <c r="K24" i="8"/>
  <c r="J25" i="8"/>
  <c r="K25" i="8" s="1"/>
  <c r="J26" i="8"/>
  <c r="K26" i="8"/>
  <c r="J27" i="8"/>
  <c r="K27" i="8" s="1"/>
  <c r="J28" i="8"/>
  <c r="K28" i="8"/>
  <c r="J29" i="8"/>
  <c r="K29" i="8" s="1"/>
  <c r="J30" i="8"/>
  <c r="K30" i="8" s="1"/>
  <c r="J8" i="8"/>
  <c r="K8" i="8" s="1"/>
  <c r="J9" i="8"/>
  <c r="K9" i="8" s="1"/>
  <c r="J10" i="8"/>
  <c r="K10" i="8" s="1"/>
  <c r="J11" i="8"/>
  <c r="K11" i="8" s="1"/>
  <c r="J12" i="8"/>
  <c r="K12" i="8" s="1"/>
  <c r="J13" i="8"/>
  <c r="K13" i="8" s="1"/>
  <c r="J14" i="8"/>
  <c r="K14" i="8" s="1"/>
  <c r="J15" i="8"/>
  <c r="K15" i="8" s="1"/>
  <c r="J16" i="8"/>
  <c r="K16" i="8" s="1"/>
  <c r="J17" i="8"/>
  <c r="K17" i="8" s="1"/>
  <c r="J18" i="8"/>
  <c r="K18" i="8" s="1"/>
  <c r="J6" i="8"/>
  <c r="K6" i="8" s="1"/>
  <c r="J7" i="8"/>
  <c r="K7" i="8" s="1"/>
  <c r="AI39" i="6" l="1"/>
  <c r="AD66" i="6"/>
  <c r="AN66" i="6" s="1"/>
  <c r="AD57" i="6"/>
  <c r="AB56" i="6"/>
  <c r="AD45" i="6"/>
  <c r="AD44" i="6"/>
  <c r="AD43" i="6"/>
  <c r="AF43" i="6" s="1"/>
  <c r="AD41" i="6"/>
  <c r="AD24" i="6"/>
  <c r="AB15" i="6"/>
  <c r="AG15" i="6" s="1"/>
  <c r="AE15" i="6" l="1"/>
  <c r="AB41" i="6"/>
  <c r="AE41" i="6" s="1"/>
  <c r="AI41" i="6"/>
  <c r="AK41" i="6" s="1"/>
  <c r="Q41" i="6"/>
  <c r="T41" i="6" s="1"/>
  <c r="W41" i="6" s="1"/>
  <c r="Z41" i="6" s="1"/>
  <c r="X53" i="6" l="1"/>
  <c r="AD54" i="6"/>
  <c r="U53" i="6"/>
  <c r="AF41" i="6"/>
  <c r="AC41" i="6"/>
  <c r="AH41" i="6" s="1"/>
  <c r="AG41" i="6"/>
  <c r="AJ41" i="6" s="1"/>
  <c r="AD79" i="6"/>
  <c r="AD78" i="6"/>
  <c r="AB78" i="6"/>
  <c r="AE78" i="6" s="1"/>
  <c r="AB77" i="6"/>
  <c r="AG77" i="6" s="1"/>
  <c r="AJ77" i="6" s="1"/>
  <c r="X76" i="6"/>
  <c r="U76" i="6"/>
  <c r="Q77" i="6"/>
  <c r="AC77" i="6" s="1"/>
  <c r="AH77" i="6" s="1"/>
  <c r="N71" i="6"/>
  <c r="AD72" i="6"/>
  <c r="AB72" i="6"/>
  <c r="AG72" i="6" s="1"/>
  <c r="AJ72" i="6" s="1"/>
  <c r="AD68" i="6"/>
  <c r="AB68" i="6"/>
  <c r="AG68" i="6" s="1"/>
  <c r="AJ68" i="6" s="1"/>
  <c r="Q68" i="6"/>
  <c r="T68" i="6" s="1"/>
  <c r="W68" i="6" s="1"/>
  <c r="Z68" i="6" s="1"/>
  <c r="N69" i="6"/>
  <c r="AD58" i="6"/>
  <c r="AB58" i="6"/>
  <c r="AD56" i="6"/>
  <c r="AG56" i="6"/>
  <c r="AJ56" i="6" s="1"/>
  <c r="Q56" i="6"/>
  <c r="T56" i="6" s="1"/>
  <c r="W56" i="6" s="1"/>
  <c r="Z56" i="6" s="1"/>
  <c r="AC56" i="6" s="1"/>
  <c r="AH56" i="6" s="1"/>
  <c r="AE55" i="6"/>
  <c r="AB52" i="6"/>
  <c r="AG52" i="6" s="1"/>
  <c r="AG55" i="6"/>
  <c r="AJ55" i="6" s="1"/>
  <c r="AD55" i="6"/>
  <c r="AF55" i="6" s="1"/>
  <c r="AD52" i="6"/>
  <c r="AI43" i="6"/>
  <c r="AK43" i="6" s="1"/>
  <c r="AB42" i="6"/>
  <c r="AG42" i="6" s="1"/>
  <c r="AB43" i="6"/>
  <c r="AG43" i="6" s="1"/>
  <c r="AJ43" i="6" s="1"/>
  <c r="AC68" i="6" l="1"/>
  <c r="AH68" i="6" s="1"/>
  <c r="AD53" i="6"/>
  <c r="AN53" i="6" s="1"/>
  <c r="AG79" i="6"/>
  <c r="AJ79" i="6" s="1"/>
  <c r="AE79" i="6"/>
  <c r="AD76" i="6"/>
  <c r="T77" i="6"/>
  <c r="W77" i="6" s="1"/>
  <c r="Z77" i="6" s="1"/>
  <c r="AE76" i="6"/>
  <c r="AG76" i="6"/>
  <c r="AJ76" i="6" s="1"/>
  <c r="T71" i="6"/>
  <c r="Q71" i="6"/>
  <c r="W71" i="6" s="1"/>
  <c r="Z71" i="6" s="1"/>
  <c r="AC71" i="6" s="1"/>
  <c r="AH71" i="6" s="1"/>
  <c r="AE42" i="6"/>
  <c r="AG58" i="6"/>
  <c r="AJ58" i="6" s="1"/>
  <c r="AE43" i="6"/>
  <c r="AF79" i="6"/>
  <c r="AI78" i="6"/>
  <c r="AK78" i="6" s="1"/>
  <c r="AI72" i="6"/>
  <c r="AK72" i="6" s="1"/>
  <c r="AF68" i="6"/>
  <c r="AF58" i="6"/>
  <c r="AI56" i="6"/>
  <c r="AK56" i="6" s="1"/>
  <c r="AI55" i="6"/>
  <c r="AK55" i="6" s="1"/>
  <c r="AF78" i="6"/>
  <c r="AG78" i="6"/>
  <c r="AJ78" i="6" s="1"/>
  <c r="AI79" i="6"/>
  <c r="AK79" i="6" s="1"/>
  <c r="AE77" i="6"/>
  <c r="AE72" i="6"/>
  <c r="AF72" i="6"/>
  <c r="AE68" i="6"/>
  <c r="AI68" i="6"/>
  <c r="AK68" i="6" s="1"/>
  <c r="AE58" i="6"/>
  <c r="AI58" i="6"/>
  <c r="AK58" i="6" s="1"/>
  <c r="AE56" i="6"/>
  <c r="AF56" i="6"/>
  <c r="X30" i="6" l="1"/>
  <c r="Q79" i="6"/>
  <c r="Q78" i="6"/>
  <c r="O77" i="6"/>
  <c r="N76" i="6"/>
  <c r="Q76" i="6" s="1"/>
  <c r="I73" i="6"/>
  <c r="N72" i="6"/>
  <c r="Q72" i="6" s="1"/>
  <c r="O67" i="6"/>
  <c r="N58" i="6"/>
  <c r="Q58" i="6" s="1"/>
  <c r="T58" i="6" s="1"/>
  <c r="W58" i="6" s="1"/>
  <c r="Z58" i="6" s="1"/>
  <c r="AC58" i="6" s="1"/>
  <c r="AH58" i="6" s="1"/>
  <c r="N57" i="6"/>
  <c r="Q57" i="6" s="1"/>
  <c r="T57" i="6" s="1"/>
  <c r="W57" i="6" s="1"/>
  <c r="Z57" i="6" s="1"/>
  <c r="AC57" i="6" s="1"/>
  <c r="AH57" i="6" s="1"/>
  <c r="O57" i="6"/>
  <c r="AF57" i="6" s="1"/>
  <c r="L57" i="6"/>
  <c r="AI57" i="6" s="1"/>
  <c r="N55" i="6"/>
  <c r="Q55" i="6" s="1"/>
  <c r="T55" i="6" s="1"/>
  <c r="W55" i="6" s="1"/>
  <c r="Z55" i="6" s="1"/>
  <c r="AC55" i="6" s="1"/>
  <c r="AH55" i="6" s="1"/>
  <c r="K54" i="6"/>
  <c r="N54" i="6" s="1"/>
  <c r="Q54" i="6" s="1"/>
  <c r="N53" i="6"/>
  <c r="Q53" i="6" s="1"/>
  <c r="O54" i="6"/>
  <c r="AF54" i="6" s="1"/>
  <c r="L54" i="6"/>
  <c r="O48" i="6"/>
  <c r="O40" i="6"/>
  <c r="Q43" i="6"/>
  <c r="L53" i="6" l="1"/>
  <c r="AI53" i="6" s="1"/>
  <c r="T54" i="6"/>
  <c r="W54" i="6" s="1"/>
  <c r="Z54" i="6" s="1"/>
  <c r="AC54" i="6"/>
  <c r="AH54" i="6" s="1"/>
  <c r="T76" i="6"/>
  <c r="W76" i="6" s="1"/>
  <c r="Z76" i="6" s="1"/>
  <c r="AC76" i="6"/>
  <c r="AH76" i="6" s="1"/>
  <c r="AC72" i="6"/>
  <c r="AH72" i="6" s="1"/>
  <c r="T72" i="6"/>
  <c r="W72" i="6" s="1"/>
  <c r="Z72" i="6" s="1"/>
  <c r="AC78" i="6"/>
  <c r="AH78" i="6" s="1"/>
  <c r="T78" i="6"/>
  <c r="W78" i="6" s="1"/>
  <c r="Z78" i="6" s="1"/>
  <c r="AI54" i="6"/>
  <c r="AC79" i="6"/>
  <c r="AH79" i="6" s="1"/>
  <c r="T79" i="6"/>
  <c r="W79" i="6" s="1"/>
  <c r="Z79" i="6" s="1"/>
  <c r="AC53" i="6"/>
  <c r="AH53" i="6" s="1"/>
  <c r="T53" i="6"/>
  <c r="W53" i="6" s="1"/>
  <c r="Z53" i="6" s="1"/>
  <c r="O76" i="6"/>
  <c r="AF76" i="6" s="1"/>
  <c r="AF77" i="6"/>
  <c r="O66" i="6"/>
  <c r="O53" i="6"/>
  <c r="AF53" i="6" s="1"/>
  <c r="N37" i="6"/>
  <c r="N33" i="6"/>
  <c r="Q33" i="6" s="1"/>
  <c r="AD33" i="6"/>
  <c r="AB33" i="6"/>
  <c r="AE33" i="6" s="1"/>
  <c r="L77" i="6"/>
  <c r="L73" i="6"/>
  <c r="L71" i="6"/>
  <c r="AI71" i="6" s="1"/>
  <c r="L67" i="6"/>
  <c r="L48" i="6"/>
  <c r="L40" i="6"/>
  <c r="L30" i="6"/>
  <c r="L22" i="6"/>
  <c r="L20" i="6"/>
  <c r="L17" i="6"/>
  <c r="L14" i="6"/>
  <c r="I14" i="6"/>
  <c r="I17" i="6"/>
  <c r="I20" i="6"/>
  <c r="I22" i="6"/>
  <c r="I30" i="6"/>
  <c r="I34" i="6"/>
  <c r="I40" i="6"/>
  <c r="I39" i="6" s="1"/>
  <c r="AK39" i="6" s="1"/>
  <c r="I54" i="6"/>
  <c r="I57" i="6"/>
  <c r="AK57" i="6" s="1"/>
  <c r="I67" i="6"/>
  <c r="I71" i="6"/>
  <c r="I77" i="6"/>
  <c r="I76" i="6" s="1"/>
  <c r="L13" i="6" l="1"/>
  <c r="AK71" i="6"/>
  <c r="AK54" i="6"/>
  <c r="I53" i="6"/>
  <c r="AK53" i="6" s="1"/>
  <c r="L76" i="6"/>
  <c r="AI76" i="6" s="1"/>
  <c r="AK76" i="6" s="1"/>
  <c r="AI77" i="6"/>
  <c r="AK77" i="6" s="1"/>
  <c r="L38" i="6"/>
  <c r="AG33" i="6"/>
  <c r="AJ33" i="6" s="1"/>
  <c r="T33" i="6"/>
  <c r="W33" i="6" s="1"/>
  <c r="Z33" i="6" s="1"/>
  <c r="AC33" i="6"/>
  <c r="AH33" i="6" s="1"/>
  <c r="AI33" i="6"/>
  <c r="AK33" i="6" s="1"/>
  <c r="AF33" i="6"/>
  <c r="I38" i="6"/>
  <c r="I66" i="6"/>
  <c r="L66" i="6"/>
  <c r="L80" i="6" l="1"/>
  <c r="AE40" i="6" l="1"/>
  <c r="AA22" i="6" l="1"/>
  <c r="AD15" i="6"/>
  <c r="AB69" i="6" l="1"/>
  <c r="AD69" i="6"/>
  <c r="AF69" i="6" l="1"/>
  <c r="AF44" i="6"/>
  <c r="AB44" i="6"/>
  <c r="Q44" i="6"/>
  <c r="T44" i="6" s="1"/>
  <c r="W44" i="6" s="1"/>
  <c r="Z44" i="6" s="1"/>
  <c r="AC44" i="6" s="1"/>
  <c r="AH44" i="6" s="1"/>
  <c r="AG44" i="6" l="1"/>
  <c r="AJ44" i="6" s="1"/>
  <c r="AE44" i="6"/>
  <c r="AI44" i="6"/>
  <c r="AK44" i="6" s="1"/>
  <c r="AE38" i="6"/>
  <c r="O14" i="6"/>
  <c r="Q12" i="6"/>
  <c r="T12" i="6" s="1"/>
  <c r="W12" i="6" s="1"/>
  <c r="Z12" i="6" s="1"/>
  <c r="AB34" i="6" l="1"/>
  <c r="AE34" i="6" s="1"/>
  <c r="AA20" i="6" l="1"/>
  <c r="O38" i="6" l="1"/>
  <c r="AA14" i="6"/>
  <c r="AD31" i="6"/>
  <c r="AB75" i="6"/>
  <c r="AA17" i="6"/>
  <c r="AA30" i="6"/>
  <c r="X20" i="6"/>
  <c r="U20" i="6"/>
  <c r="U12" i="6" s="1"/>
  <c r="J65" i="6"/>
  <c r="J64" i="6"/>
  <c r="J63" i="6"/>
  <c r="J62" i="6"/>
  <c r="J61" i="6"/>
  <c r="J60" i="6"/>
  <c r="J59" i="6"/>
  <c r="I59" i="6"/>
  <c r="I63" i="6"/>
  <c r="L63" i="6"/>
  <c r="L59" i="6"/>
  <c r="AA12" i="6" l="1"/>
  <c r="U80" i="6"/>
  <c r="AA38" i="6"/>
  <c r="AD38" i="6" s="1"/>
  <c r="O30" i="6"/>
  <c r="O22" i="6"/>
  <c r="O20" i="6"/>
  <c r="O17" i="6"/>
  <c r="AD20" i="6"/>
  <c r="AI65" i="6"/>
  <c r="AK65" i="6" s="1"/>
  <c r="AG65" i="6"/>
  <c r="AJ65" i="6" s="1"/>
  <c r="AI64" i="6"/>
  <c r="AK64" i="6" s="1"/>
  <c r="AG64" i="6"/>
  <c r="AJ64" i="6" s="1"/>
  <c r="AI63" i="6"/>
  <c r="AK63" i="6" s="1"/>
  <c r="AG63" i="6"/>
  <c r="AJ63" i="6" s="1"/>
  <c r="AI62" i="6"/>
  <c r="AK62" i="6" s="1"/>
  <c r="AG62" i="6"/>
  <c r="AJ62" i="6" s="1"/>
  <c r="AI61" i="6"/>
  <c r="AK61" i="6" s="1"/>
  <c r="AG61" i="6"/>
  <c r="AJ61" i="6" s="1"/>
  <c r="AI60" i="6"/>
  <c r="AK60" i="6" s="1"/>
  <c r="AG60" i="6"/>
  <c r="AJ60" i="6" s="1"/>
  <c r="AI59" i="6"/>
  <c r="AK59" i="6" s="1"/>
  <c r="AG59" i="6"/>
  <c r="AJ59" i="6" s="1"/>
  <c r="AD75" i="6"/>
  <c r="AE75" i="6"/>
  <c r="AD74" i="6"/>
  <c r="AB74" i="6"/>
  <c r="AG74" i="6" s="1"/>
  <c r="AJ74" i="6" s="1"/>
  <c r="AB73" i="6"/>
  <c r="AE73" i="6" s="1"/>
  <c r="AD70" i="6"/>
  <c r="AG70" i="6"/>
  <c r="AJ70" i="6" s="1"/>
  <c r="AI69" i="6"/>
  <c r="AK69" i="6" s="1"/>
  <c r="AE69" i="6"/>
  <c r="AG67" i="6"/>
  <c r="AJ67" i="6" s="1"/>
  <c r="AD51" i="6"/>
  <c r="AB51" i="6"/>
  <c r="AE51" i="6" s="1"/>
  <c r="AD49" i="6"/>
  <c r="AB49" i="6"/>
  <c r="AE49" i="6" s="1"/>
  <c r="AG48" i="6"/>
  <c r="AJ48" i="6" s="1"/>
  <c r="AB47" i="6"/>
  <c r="AE47" i="6" s="1"/>
  <c r="AD46" i="6"/>
  <c r="AB46" i="6"/>
  <c r="AG46" i="6" s="1"/>
  <c r="AI45" i="6"/>
  <c r="AK45" i="6" s="1"/>
  <c r="AB45" i="6"/>
  <c r="AE45" i="6" s="1"/>
  <c r="AD42" i="6"/>
  <c r="AJ40" i="6"/>
  <c r="AG38" i="6"/>
  <c r="AJ38" i="6" s="1"/>
  <c r="AD37" i="6"/>
  <c r="AB37" i="6"/>
  <c r="AG37" i="6" s="1"/>
  <c r="AJ37" i="6" s="1"/>
  <c r="AD36" i="6"/>
  <c r="AB36" i="6"/>
  <c r="AG36" i="6" s="1"/>
  <c r="AJ36" i="6" s="1"/>
  <c r="AB35" i="6"/>
  <c r="AE35" i="6" s="1"/>
  <c r="AG34" i="6"/>
  <c r="AJ34" i="6" s="1"/>
  <c r="AD32" i="6"/>
  <c r="AB32" i="6"/>
  <c r="AG32" i="6" s="1"/>
  <c r="AJ32" i="6" s="1"/>
  <c r="AI31" i="6"/>
  <c r="AK31" i="6" s="1"/>
  <c r="AB31" i="6"/>
  <c r="AG31" i="6" s="1"/>
  <c r="AJ31" i="6" s="1"/>
  <c r="AD29" i="6"/>
  <c r="AB29" i="6"/>
  <c r="AG29" i="6" s="1"/>
  <c r="AJ29" i="6" s="1"/>
  <c r="AD28" i="6"/>
  <c r="AB28" i="6"/>
  <c r="AG28" i="6" s="1"/>
  <c r="AJ28" i="6" s="1"/>
  <c r="AD27" i="6"/>
  <c r="AB27" i="6"/>
  <c r="AG27" i="6" s="1"/>
  <c r="AJ27" i="6" s="1"/>
  <c r="AD26" i="6"/>
  <c r="AB26" i="6"/>
  <c r="AG26" i="6" s="1"/>
  <c r="AJ26" i="6" s="1"/>
  <c r="AD25" i="6"/>
  <c r="AB25" i="6"/>
  <c r="AG25" i="6" s="1"/>
  <c r="AJ25" i="6" s="1"/>
  <c r="AI24" i="6"/>
  <c r="AK24" i="6" s="1"/>
  <c r="AB24" i="6"/>
  <c r="AG24" i="6" s="1"/>
  <c r="AJ24" i="6" s="1"/>
  <c r="AD23" i="6"/>
  <c r="AB23" i="6"/>
  <c r="AG23" i="6" s="1"/>
  <c r="AJ23" i="6" s="1"/>
  <c r="AB22" i="6"/>
  <c r="AG22" i="6" s="1"/>
  <c r="AJ22" i="6" s="1"/>
  <c r="AD21" i="6"/>
  <c r="AB21" i="6"/>
  <c r="AG21" i="6" s="1"/>
  <c r="AJ21" i="6" s="1"/>
  <c r="AG20" i="6"/>
  <c r="AJ20" i="6" s="1"/>
  <c r="AD19" i="6"/>
  <c r="AE19" i="6"/>
  <c r="AJ18" i="6"/>
  <c r="AG17" i="6"/>
  <c r="AJ17" i="6" s="1"/>
  <c r="AG16" i="6"/>
  <c r="AJ16" i="6" s="1"/>
  <c r="AI15" i="6"/>
  <c r="AK15" i="6" s="1"/>
  <c r="AJ15" i="6"/>
  <c r="N75" i="6"/>
  <c r="Q75" i="6" s="1"/>
  <c r="N74" i="6"/>
  <c r="Q74" i="6" s="1"/>
  <c r="N73" i="6"/>
  <c r="Q73" i="6" s="1"/>
  <c r="N70" i="6"/>
  <c r="Q70" i="6" s="1"/>
  <c r="Q69" i="6"/>
  <c r="N67" i="6"/>
  <c r="Q67" i="6" s="1"/>
  <c r="N66" i="6"/>
  <c r="Q66" i="6" s="1"/>
  <c r="N14" i="6"/>
  <c r="Q14" i="6" s="1"/>
  <c r="N17" i="6"/>
  <c r="Q17" i="6" s="1"/>
  <c r="N20" i="6"/>
  <c r="Q20" i="6" s="1"/>
  <c r="N22" i="6"/>
  <c r="Q22" i="6" s="1"/>
  <c r="N30" i="6"/>
  <c r="Q30" i="6" s="1"/>
  <c r="N34" i="6"/>
  <c r="Q34" i="6" s="1"/>
  <c r="T34" i="6" s="1"/>
  <c r="W34" i="6" s="1"/>
  <c r="Z34" i="6" s="1"/>
  <c r="AC34" i="6" s="1"/>
  <c r="AH34" i="6" s="1"/>
  <c r="N40" i="6"/>
  <c r="Q40" i="6" s="1"/>
  <c r="N48" i="6"/>
  <c r="Q48" i="6" s="1"/>
  <c r="Q16" i="6"/>
  <c r="Q52" i="6"/>
  <c r="N51" i="6"/>
  <c r="Q51" i="6" s="1"/>
  <c r="Q49" i="6"/>
  <c r="Q47" i="6"/>
  <c r="Q45" i="6"/>
  <c r="N42" i="6"/>
  <c r="Q42" i="6" s="1"/>
  <c r="N38" i="6"/>
  <c r="Q38" i="6" s="1"/>
  <c r="Q37" i="6"/>
  <c r="N36" i="6"/>
  <c r="Q36" i="6" s="1"/>
  <c r="N35" i="6"/>
  <c r="Q35" i="6" s="1"/>
  <c r="N32" i="6"/>
  <c r="Q32" i="6" s="1"/>
  <c r="N31" i="6"/>
  <c r="Q31" i="6" s="1"/>
  <c r="N29" i="6"/>
  <c r="Q29" i="6" s="1"/>
  <c r="N28" i="6"/>
  <c r="Q28" i="6" s="1"/>
  <c r="N27" i="6"/>
  <c r="Q27" i="6" s="1"/>
  <c r="N26" i="6"/>
  <c r="Q26" i="6" s="1"/>
  <c r="N25" i="6"/>
  <c r="Q25" i="6" s="1"/>
  <c r="N24" i="6"/>
  <c r="Q24" i="6" s="1"/>
  <c r="N23" i="6"/>
  <c r="Q23" i="6" s="1"/>
  <c r="N21" i="6"/>
  <c r="Q21" i="6" s="1"/>
  <c r="N19" i="6"/>
  <c r="Q19" i="6" s="1"/>
  <c r="N18" i="6"/>
  <c r="Q18" i="6" s="1"/>
  <c r="N15" i="6"/>
  <c r="Q15" i="6" s="1"/>
  <c r="K65" i="6"/>
  <c r="AH65" i="6" s="1"/>
  <c r="K64" i="6"/>
  <c r="AH64" i="6" s="1"/>
  <c r="K63" i="6"/>
  <c r="AH63" i="6" s="1"/>
  <c r="K62" i="6"/>
  <c r="AH62" i="6" s="1"/>
  <c r="K61" i="6"/>
  <c r="AH61" i="6" s="1"/>
  <c r="K60" i="6"/>
  <c r="AH60" i="6" s="1"/>
  <c r="K59" i="6"/>
  <c r="AH59" i="6" s="1"/>
  <c r="AD22" i="6" l="1"/>
  <c r="AF22" i="6" s="1"/>
  <c r="AG30" i="6"/>
  <c r="AJ30" i="6" s="1"/>
  <c r="AE30" i="6"/>
  <c r="AN38" i="6"/>
  <c r="AI75" i="6"/>
  <c r="AK75" i="6" s="1"/>
  <c r="AF74" i="6"/>
  <c r="AF70" i="6"/>
  <c r="AI51" i="6"/>
  <c r="AK51" i="6" s="1"/>
  <c r="AI49" i="6"/>
  <c r="AK49" i="6" s="1"/>
  <c r="AI47" i="6"/>
  <c r="AK47" i="6" s="1"/>
  <c r="AF46" i="6"/>
  <c r="AI37" i="6"/>
  <c r="AK37" i="6" s="1"/>
  <c r="AF36" i="6"/>
  <c r="AI32" i="6"/>
  <c r="AK32" i="6" s="1"/>
  <c r="AI29" i="6"/>
  <c r="AK29" i="6" s="1"/>
  <c r="AI28" i="6"/>
  <c r="AK28" i="6" s="1"/>
  <c r="AI27" i="6"/>
  <c r="AK27" i="6" s="1"/>
  <c r="AI26" i="6"/>
  <c r="AK26" i="6" s="1"/>
  <c r="AI25" i="6"/>
  <c r="AK25" i="6" s="1"/>
  <c r="AI23" i="6"/>
  <c r="AK23" i="6" s="1"/>
  <c r="AD40" i="6"/>
  <c r="AF40" i="6" s="1"/>
  <c r="AI42" i="6"/>
  <c r="AK42" i="6" s="1"/>
  <c r="AA80" i="6"/>
  <c r="AD48" i="6"/>
  <c r="AF48" i="6" s="1"/>
  <c r="AD30" i="6"/>
  <c r="AI30" i="6" s="1"/>
  <c r="AK30" i="6" s="1"/>
  <c r="O12" i="6"/>
  <c r="O80" i="6" s="1"/>
  <c r="AI52" i="6"/>
  <c r="AK52" i="6" s="1"/>
  <c r="AF52" i="6"/>
  <c r="AI19" i="6"/>
  <c r="AK19" i="6" s="1"/>
  <c r="AF19" i="6"/>
  <c r="AJ52" i="6"/>
  <c r="AE52" i="6"/>
  <c r="AG19" i="6"/>
  <c r="AJ19" i="6" s="1"/>
  <c r="AD67" i="6"/>
  <c r="AF67" i="6" s="1"/>
  <c r="AD73" i="6"/>
  <c r="AI73" i="6" s="1"/>
  <c r="AK73" i="6" s="1"/>
  <c r="AE48" i="6"/>
  <c r="T19" i="6"/>
  <c r="W19" i="6" s="1"/>
  <c r="Z19" i="6" s="1"/>
  <c r="AC19" i="6"/>
  <c r="AH19" i="6" s="1"/>
  <c r="T25" i="6"/>
  <c r="W25" i="6" s="1"/>
  <c r="Z25" i="6" s="1"/>
  <c r="AC25" i="6"/>
  <c r="AH25" i="6" s="1"/>
  <c r="T29" i="6"/>
  <c r="W29" i="6" s="1"/>
  <c r="Z29" i="6" s="1"/>
  <c r="AC29" i="6"/>
  <c r="AH29" i="6" s="1"/>
  <c r="T35" i="6"/>
  <c r="W35" i="6" s="1"/>
  <c r="Z35" i="6" s="1"/>
  <c r="AC35" i="6"/>
  <c r="AH35" i="6" s="1"/>
  <c r="T42" i="6"/>
  <c r="W42" i="6" s="1"/>
  <c r="Z42" i="6" s="1"/>
  <c r="AC42" i="6"/>
  <c r="AH42" i="6" s="1"/>
  <c r="T47" i="6"/>
  <c r="W47" i="6" s="1"/>
  <c r="Z47" i="6" s="1"/>
  <c r="AC47" i="6"/>
  <c r="AH47" i="6" s="1"/>
  <c r="T52" i="6"/>
  <c r="W52" i="6" s="1"/>
  <c r="Z52" i="6" s="1"/>
  <c r="AC52" i="6"/>
  <c r="AH52" i="6" s="1"/>
  <c r="T17" i="6"/>
  <c r="W17" i="6" s="1"/>
  <c r="Z17" i="6" s="1"/>
  <c r="AC17" i="6"/>
  <c r="AH17" i="6" s="1"/>
  <c r="AC69" i="6"/>
  <c r="AH69" i="6" s="1"/>
  <c r="T69" i="6"/>
  <c r="W69" i="6" s="1"/>
  <c r="Z69" i="6" s="1"/>
  <c r="T73" i="6"/>
  <c r="W73" i="6" s="1"/>
  <c r="Z73" i="6" s="1"/>
  <c r="AC73" i="6"/>
  <c r="AH73" i="6" s="1"/>
  <c r="AC12" i="6"/>
  <c r="AH12" i="6" s="1"/>
  <c r="T21" i="6"/>
  <c r="W21" i="6" s="1"/>
  <c r="Z21" i="6" s="1"/>
  <c r="AC21" i="6"/>
  <c r="AH21" i="6" s="1"/>
  <c r="AC31" i="6"/>
  <c r="AH31" i="6" s="1"/>
  <c r="T31" i="6"/>
  <c r="W31" i="6" s="1"/>
  <c r="Z31" i="6" s="1"/>
  <c r="T36" i="6"/>
  <c r="W36" i="6" s="1"/>
  <c r="Z36" i="6" s="1"/>
  <c r="AC36" i="6"/>
  <c r="AH36" i="6" s="1"/>
  <c r="AC16" i="6"/>
  <c r="AH16" i="6" s="1"/>
  <c r="T16" i="6"/>
  <c r="W16" i="6" s="1"/>
  <c r="Z16" i="6" s="1"/>
  <c r="AC70" i="6"/>
  <c r="AH70" i="6" s="1"/>
  <c r="T70" i="6"/>
  <c r="W70" i="6" s="1"/>
  <c r="Z70" i="6" s="1"/>
  <c r="T74" i="6"/>
  <c r="W74" i="6" s="1"/>
  <c r="Z74" i="6" s="1"/>
  <c r="AC74" i="6"/>
  <c r="AH74" i="6" s="1"/>
  <c r="AC15" i="6"/>
  <c r="AH15" i="6" s="1"/>
  <c r="T15" i="6"/>
  <c r="W15" i="6" s="1"/>
  <c r="Z15" i="6" s="1"/>
  <c r="AC23" i="6"/>
  <c r="AH23" i="6" s="1"/>
  <c r="T23" i="6"/>
  <c r="W23" i="6" s="1"/>
  <c r="Z23" i="6" s="1"/>
  <c r="AC27" i="6"/>
  <c r="AH27" i="6" s="1"/>
  <c r="T27" i="6"/>
  <c r="W27" i="6" s="1"/>
  <c r="Z27" i="6" s="1"/>
  <c r="AC32" i="6"/>
  <c r="AH32" i="6" s="1"/>
  <c r="T32" i="6"/>
  <c r="W32" i="6" s="1"/>
  <c r="Z32" i="6" s="1"/>
  <c r="T37" i="6"/>
  <c r="W37" i="6" s="1"/>
  <c r="Z37" i="6" s="1"/>
  <c r="AC37" i="6"/>
  <c r="AH37" i="6" s="1"/>
  <c r="AC48" i="6"/>
  <c r="AH48" i="6" s="1"/>
  <c r="T48" i="6"/>
  <c r="W48" i="6" s="1"/>
  <c r="Z48" i="6" s="1"/>
  <c r="AC22" i="6"/>
  <c r="AH22" i="6" s="1"/>
  <c r="T22" i="6"/>
  <c r="W22" i="6" s="1"/>
  <c r="Z22" i="6" s="1"/>
  <c r="T49" i="6"/>
  <c r="W49" i="6" s="1"/>
  <c r="Z49" i="6" s="1"/>
  <c r="AC49" i="6"/>
  <c r="AH49" i="6" s="1"/>
  <c r="T75" i="6"/>
  <c r="W75" i="6" s="1"/>
  <c r="Z75" i="6" s="1"/>
  <c r="AC75" i="6"/>
  <c r="AH75" i="6" s="1"/>
  <c r="T40" i="6"/>
  <c r="W40" i="6" s="1"/>
  <c r="Z40" i="6" s="1"/>
  <c r="AC40" i="6"/>
  <c r="AH40" i="6" s="1"/>
  <c r="AC46" i="6"/>
  <c r="AH46" i="6" s="1"/>
  <c r="T46" i="6"/>
  <c r="W46" i="6" s="1"/>
  <c r="Z46" i="6" s="1"/>
  <c r="T67" i="6"/>
  <c r="W67" i="6" s="1"/>
  <c r="Z67" i="6" s="1"/>
  <c r="AC67" i="6"/>
  <c r="AH67" i="6" s="1"/>
  <c r="T18" i="6"/>
  <c r="W18" i="6" s="1"/>
  <c r="Z18" i="6" s="1"/>
  <c r="AC18" i="6"/>
  <c r="AH18" i="6" s="1"/>
  <c r="AC26" i="6"/>
  <c r="AH26" i="6" s="1"/>
  <c r="T26" i="6"/>
  <c r="W26" i="6" s="1"/>
  <c r="Z26" i="6" s="1"/>
  <c r="AC38" i="6"/>
  <c r="AH38" i="6" s="1"/>
  <c r="T38" i="6"/>
  <c r="W38" i="6" s="1"/>
  <c r="Z38" i="6" s="1"/>
  <c r="AC66" i="6"/>
  <c r="AH66" i="6" s="1"/>
  <c r="T66" i="6"/>
  <c r="W66" i="6" s="1"/>
  <c r="Z66" i="6" s="1"/>
  <c r="T24" i="6"/>
  <c r="W24" i="6" s="1"/>
  <c r="Z24" i="6" s="1"/>
  <c r="AC24" i="6"/>
  <c r="AH24" i="6" s="1"/>
  <c r="T14" i="6"/>
  <c r="W14" i="6" s="1"/>
  <c r="Z14" i="6" s="1"/>
  <c r="AC14" i="6"/>
  <c r="AH14" i="6" s="1"/>
  <c r="AC30" i="6"/>
  <c r="AH30" i="6" s="1"/>
  <c r="T30" i="6"/>
  <c r="W30" i="6" s="1"/>
  <c r="Z30" i="6" s="1"/>
  <c r="AC45" i="6"/>
  <c r="AH45" i="6" s="1"/>
  <c r="T45" i="6"/>
  <c r="W45" i="6" s="1"/>
  <c r="Z45" i="6" s="1"/>
  <c r="T20" i="6"/>
  <c r="W20" i="6" s="1"/>
  <c r="Z20" i="6" s="1"/>
  <c r="AC20" i="6"/>
  <c r="AH20" i="6" s="1"/>
  <c r="T28" i="6"/>
  <c r="W28" i="6" s="1"/>
  <c r="Z28" i="6" s="1"/>
  <c r="AC28" i="6"/>
  <c r="AH28" i="6" s="1"/>
  <c r="T51" i="6"/>
  <c r="W51" i="6" s="1"/>
  <c r="Z51" i="6" s="1"/>
  <c r="AC51" i="6"/>
  <c r="AH51" i="6" s="1"/>
  <c r="AF45" i="6"/>
  <c r="AI21" i="6"/>
  <c r="AK21" i="6" s="1"/>
  <c r="AF21" i="6"/>
  <c r="AI20" i="6"/>
  <c r="AK20" i="6" s="1"/>
  <c r="AF20" i="6"/>
  <c r="AF42" i="6"/>
  <c r="AF51" i="6"/>
  <c r="AI36" i="6"/>
  <c r="AK36" i="6" s="1"/>
  <c r="AF47" i="6"/>
  <c r="AE21" i="6"/>
  <c r="AE27" i="6"/>
  <c r="AE31" i="6"/>
  <c r="AF24" i="6"/>
  <c r="AG51" i="6"/>
  <c r="AJ51" i="6" s="1"/>
  <c r="AG49" i="6"/>
  <c r="AJ49" i="6" s="1"/>
  <c r="AG47" i="6"/>
  <c r="AJ47" i="6" s="1"/>
  <c r="AE46" i="6"/>
  <c r="AG45" i="6"/>
  <c r="AJ45" i="6" s="1"/>
  <c r="AJ42" i="6"/>
  <c r="AG35" i="6"/>
  <c r="AJ35" i="6" s="1"/>
  <c r="AE37" i="6"/>
  <c r="AF49" i="6"/>
  <c r="AI46" i="6"/>
  <c r="AK46" i="6" s="1"/>
  <c r="AF32" i="6"/>
  <c r="AF28" i="6"/>
  <c r="AF26" i="6"/>
  <c r="AE29" i="6"/>
  <c r="AE25" i="6"/>
  <c r="AE23" i="6"/>
  <c r="AE17" i="6"/>
  <c r="AG66" i="6"/>
  <c r="AJ66" i="6" s="1"/>
  <c r="AG69" i="6"/>
  <c r="AJ69" i="6" s="1"/>
  <c r="AE70" i="6"/>
  <c r="AI70" i="6"/>
  <c r="AK70" i="6" s="1"/>
  <c r="AG73" i="6"/>
  <c r="AJ73" i="6" s="1"/>
  <c r="AE74" i="6"/>
  <c r="AI74" i="6"/>
  <c r="AK74" i="6" s="1"/>
  <c r="AG75" i="6"/>
  <c r="AJ75" i="6" s="1"/>
  <c r="AF75" i="6"/>
  <c r="AE16" i="6"/>
  <c r="AE18" i="6"/>
  <c r="AE20" i="6"/>
  <c r="AE22" i="6"/>
  <c r="AE24" i="6"/>
  <c r="AE26" i="6"/>
  <c r="AE28" i="6"/>
  <c r="AE32" i="6"/>
  <c r="AE36" i="6"/>
  <c r="AF15" i="6"/>
  <c r="AF23" i="6"/>
  <c r="AF25" i="6"/>
  <c r="AF27" i="6"/>
  <c r="AF29" i="6"/>
  <c r="AF31" i="6"/>
  <c r="AF37" i="6"/>
  <c r="AJ80" i="6" l="1"/>
  <c r="R80" i="6"/>
  <c r="AE80" i="6"/>
  <c r="AI38" i="6"/>
  <c r="AK38" i="6" s="1"/>
  <c r="AF30" i="6"/>
  <c r="AI48" i="6"/>
  <c r="AK48" i="6" s="1"/>
  <c r="AI67" i="6"/>
  <c r="AK67" i="6" s="1"/>
  <c r="AI40" i="6"/>
  <c r="AK40" i="6" s="1"/>
  <c r="AI22" i="6"/>
  <c r="AK22" i="6" s="1"/>
  <c r="AF73" i="6"/>
  <c r="AI66" i="6" l="1"/>
  <c r="AK66" i="6" s="1"/>
  <c r="AF38" i="6"/>
  <c r="AF66" i="6"/>
  <c r="X17" i="6"/>
  <c r="AD18" i="6"/>
  <c r="AI18" i="6" s="1"/>
  <c r="AK18" i="6" s="1"/>
  <c r="AF18" i="6" l="1"/>
  <c r="AD17" i="6"/>
  <c r="AI17" i="6" l="1"/>
  <c r="AK17" i="6" s="1"/>
  <c r="AF17" i="6"/>
  <c r="AI16" i="6"/>
  <c r="AK16" i="6" s="1"/>
  <c r="X14" i="6"/>
  <c r="AD14" i="6" l="1"/>
  <c r="AF16" i="6"/>
  <c r="AI14" i="6" l="1"/>
  <c r="AK14" i="6" s="1"/>
  <c r="AF14" i="6"/>
  <c r="AD35" i="6" l="1"/>
  <c r="AF35" i="6" s="1"/>
  <c r="X34" i="6"/>
  <c r="X12" i="6" s="1"/>
  <c r="X13" i="6"/>
  <c r="AD13" i="6"/>
  <c r="AI13" i="6" s="1"/>
  <c r="AK13" i="6" s="1"/>
  <c r="AF13" i="6" l="1"/>
  <c r="AI35" i="6"/>
  <c r="AK35" i="6" s="1"/>
  <c r="AD34" i="6"/>
  <c r="X80" i="6"/>
  <c r="AD12" i="6"/>
  <c r="AF34" i="6" l="1"/>
  <c r="AI34" i="6"/>
  <c r="AK34" i="6" s="1"/>
  <c r="AI12" i="6"/>
  <c r="AN13" i="6"/>
  <c r="AD80" i="6"/>
  <c r="AF80" i="6" s="1"/>
  <c r="AF12" i="6"/>
  <c r="AK12" i="6" l="1"/>
  <c r="AI80" i="6"/>
  <c r="AK80" i="6" s="1"/>
</calcChain>
</file>

<file path=xl/sharedStrings.xml><?xml version="1.0" encoding="utf-8"?>
<sst xmlns="http://schemas.openxmlformats.org/spreadsheetml/2006/main" count="832" uniqueCount="334">
  <si>
    <t>NO</t>
  </si>
  <si>
    <t>Tujuan</t>
  </si>
  <si>
    <t>Sasaran</t>
  </si>
  <si>
    <t>Kode</t>
  </si>
  <si>
    <t>Realisasi Kinerja Pada Triwulan</t>
  </si>
  <si>
    <t>Tingkat Capaian Kinerja dan Realisasi Anggaran Renja yang dievaluasi (%)</t>
  </si>
  <si>
    <t>Unit OPD Penanggung Jawab</t>
  </si>
  <si>
    <t>I</t>
  </si>
  <si>
    <t>II</t>
  </si>
  <si>
    <t>III</t>
  </si>
  <si>
    <t>IV</t>
  </si>
  <si>
    <t>K</t>
  </si>
  <si>
    <t>Rp</t>
  </si>
  <si>
    <t>Volume</t>
  </si>
  <si>
    <t>Satuan</t>
  </si>
  <si>
    <t>ARPUS</t>
  </si>
  <si>
    <t>Bimbingan Teknis Implementasi Peraturan Perundang-Undangan</t>
  </si>
  <si>
    <t>Evaluasi Kinerja Perangkat Daerah</t>
  </si>
  <si>
    <t>Koordinasi dan Penyusunan Laporan Keuangan Bulanan/Triwulanan/Semesteran SKPD</t>
  </si>
  <si>
    <t>Pemeliharaan/Rehabilitasi Gedung Kantor dan Bangunan Lainnya</t>
  </si>
  <si>
    <t>Penyediaan Bahan Bacaan dan Peraturan Perundang-undangan</t>
  </si>
  <si>
    <t>Penyediaan Bahan Logistik Kantor</t>
  </si>
  <si>
    <t>Penyediaan Barang Cetakan dan Penggandaan</t>
  </si>
  <si>
    <t>Penyediaan Gaji dan Tunjangan ASN</t>
  </si>
  <si>
    <t>Penyediaan Jasa Komunikasi, Sumber Daya Air dan Listrik</t>
  </si>
  <si>
    <t>Penyediaan Jasa Pelayanan Umum Kantor</t>
  </si>
  <si>
    <t>Penyediaan Jasa Pemeliharaan, Biaya Pemeliharaan dan Pajak Kendaraan Perorangan Dinas atau Kendaraan Dinas Jabatan</t>
  </si>
  <si>
    <t>Penyediaan Jasa Pemeliharaan, Biaya Pemeliharaan, Pajak, dan Perizinan Kendaraan Dinas Operasional atau Lapangan</t>
  </si>
  <si>
    <t>Penyediaan Jasa Peralatan dan Perlengkapan Kantor</t>
  </si>
  <si>
    <t>Penyediaan Komponen Instalasi Listrik/Penerangan Bangunan Kantor</t>
  </si>
  <si>
    <t>Penyediaan Peralatan dan Perlengkapan Kantor</t>
  </si>
  <si>
    <t>Penyediaan Peralatan Rumah Tangga</t>
  </si>
  <si>
    <t>Penyelenggaraan Rapat Koordinasi dan Konsultasi SKPD</t>
  </si>
  <si>
    <t>Penyusunan Dokumen Perencanaan Perangkat Daerah</t>
  </si>
  <si>
    <t>Administrasi Keuangan Perangkat Daerah</t>
  </si>
  <si>
    <t>Administrasi Umum Perangkat Daerah</t>
  </si>
  <si>
    <t>Pemeliharaan Barang Milik Daerah Penunjang Urusan Pemerintahan Daerah</t>
  </si>
  <si>
    <t>Administrasi Kepegawaian Perangkat Daerah</t>
  </si>
  <si>
    <t>Perencanaan, Penganggaran, dan Evaluasi Kinerja Perangkat Daerah</t>
  </si>
  <si>
    <t>Program, Kegiatan, Sub Kegiatan</t>
  </si>
  <si>
    <t>PROGRAM PEMBINAAN PERPUSTAKAAN</t>
  </si>
  <si>
    <t>Pembudayaan Gemar Membaca Tingkat Daerah Kabupaten/Kota</t>
  </si>
  <si>
    <t>Pemberian Penghargaan Gerakan Budaya Gemar Membaca</t>
  </si>
  <si>
    <t>Pengelolaan Perpustakaan Tingkat Daerah Kabupaten/Kota</t>
  </si>
  <si>
    <t>Pengembangan Perpustakaan di Tingkat Daerah Kabupaten/Kota</t>
  </si>
  <si>
    <t>PROGRAM PENGELOLAAN ARSIP</t>
  </si>
  <si>
    <t>Pengelolaan Arsip Dinamis Daerah Kabupaten/Kota</t>
  </si>
  <si>
    <t>Pemeliharaan dan Penyusutan Arsip Dinamis</t>
  </si>
  <si>
    <t>Pengawasan Arsip Dinamis Kewenangan Kabupaten/Kota</t>
  </si>
  <si>
    <t>Pengelolaan Simpul Jaringan Informasi Kearsipan Nasional Tingkat Kabupaten/Kota</t>
  </si>
  <si>
    <t>Pemberdayaan Kapasitas Unit Kearsipan dan Lembaga Kearsipan Daerah Kabupaten/Kota</t>
  </si>
  <si>
    <t>Penyediaan Informasi, Akses dan Layanan Kearsipan Tingkat Daerah Kabupaten/Kota melalui JIKN</t>
  </si>
  <si>
    <t>2.24.02</t>
  </si>
  <si>
    <t>2.24.02.2.01</t>
  </si>
  <si>
    <t>2.24.02.2.01.02</t>
  </si>
  <si>
    <t>2.24.02.2.01.03</t>
  </si>
  <si>
    <t>2.24.02.2.03</t>
  </si>
  <si>
    <t>2.24.02.2.03.02</t>
  </si>
  <si>
    <t>2.24.02.2.03.01</t>
  </si>
  <si>
    <t>2.23.02</t>
  </si>
  <si>
    <t>2.23.02.2.02</t>
  </si>
  <si>
    <t>2.23.02.2.02.03</t>
  </si>
  <si>
    <t>2.23.02.2.02.01</t>
  </si>
  <si>
    <t>2.23.02.2.01</t>
  </si>
  <si>
    <t>2.23.02.2.01.02</t>
  </si>
  <si>
    <t>2.23.02.2.01.09</t>
  </si>
  <si>
    <t>2.23.01</t>
  </si>
  <si>
    <t>2.23.01.2.05</t>
  </si>
  <si>
    <t>2.23.01.2.05.11</t>
  </si>
  <si>
    <t>2.23.01.2.02</t>
  </si>
  <si>
    <t>2.23.01.2.02.07</t>
  </si>
  <si>
    <t>2.23.01.2.02.01</t>
  </si>
  <si>
    <t>2.23.01.2.06</t>
  </si>
  <si>
    <t>2.23.01.2.06.03</t>
  </si>
  <si>
    <t>2.23.01.2.06.04</t>
  </si>
  <si>
    <t>2.23.01.2.06.05</t>
  </si>
  <si>
    <t>2.23.01.2.06.06</t>
  </si>
  <si>
    <t>2.23.01.2.06.09</t>
  </si>
  <si>
    <t>2.23.01.2.06.01</t>
  </si>
  <si>
    <t>2.23.01.2.06.02</t>
  </si>
  <si>
    <t>2.23.01.2.09</t>
  </si>
  <si>
    <t>2.23.01.2.09.09</t>
  </si>
  <si>
    <t>2.23.01.2.09.01</t>
  </si>
  <si>
    <t>2.23.01.2.09.02</t>
  </si>
  <si>
    <t>2.23.01.2.08</t>
  </si>
  <si>
    <t>2.23.01.2.08.02</t>
  </si>
  <si>
    <t>2.23.01.2.08.04</t>
  </si>
  <si>
    <t>2.23.01.2.08.03</t>
  </si>
  <si>
    <t>2.23.01.2.01</t>
  </si>
  <si>
    <t>2.23.01.2.01.07</t>
  </si>
  <si>
    <t>2.23.01.2.01.01</t>
  </si>
  <si>
    <t>2.1.1</t>
  </si>
  <si>
    <t>2.1.1.1</t>
  </si>
  <si>
    <t>2.1.1.2</t>
  </si>
  <si>
    <t>2.1.2</t>
  </si>
  <si>
    <t>2.1.2.1</t>
  </si>
  <si>
    <t>2.1.2.2</t>
  </si>
  <si>
    <t>2.1.1.3</t>
  </si>
  <si>
    <t>Meningkatkan pengelolaan arsip secara bakusesuai NSPK</t>
  </si>
  <si>
    <t>Meningkatnya Perangkat Daerah yang mengelola arsip sesuai tata kelolakearsipan</t>
  </si>
  <si>
    <t>Program perbaikan system administrasi kearsipan</t>
  </si>
  <si>
    <t>Jumlah Perangkat Daerah dan Pemerintah Desa yang mendapatkan pembinaan penyelengaraantata kearsipan secarabaku II %</t>
  </si>
  <si>
    <t>PengelolaanSistemInformasiKearsipan</t>
  </si>
  <si>
    <t>Jumlah OPD yang melakukan input data di aplikasi SIKN || OPD</t>
  </si>
  <si>
    <t>Pendataa ndan PenataanDokumen/ Arsip Daerah</t>
  </si>
  <si>
    <t>Jumlah arsipd inamis dan statis yang ditangani || unit</t>
  </si>
  <si>
    <t>Sosialisasi/ PenyuluhanKearsipan</t>
  </si>
  <si>
    <t>Jumlah OPD/Pemdeskel yang mendapatkan pembinaan/penyuluhankearsipan || Pemdeskel</t>
  </si>
  <si>
    <t>Program Pengembangan Kearsipan</t>
  </si>
  <si>
    <t>Persentase OPD dan Pemerintah Desa yang mengelolaArsipsesuai Tata KelolaArsip || %</t>
  </si>
  <si>
    <t>Pengawasan audit internal kearsipan</t>
  </si>
  <si>
    <t>Jumlah Perangkat Daerah yang dilaksanakan audit internal kearsipan || OPD</t>
  </si>
  <si>
    <t>Pembinaan dan Pendampingan PengelolaanKearsipan</t>
  </si>
  <si>
    <t>Jumlah pengelolaan arsipsecara baku || OPD</t>
  </si>
  <si>
    <t>Jumlah Arsip yang diinput dalam aplikasi SIKN II deskripsi SIKN</t>
  </si>
  <si>
    <t>Orang</t>
  </si>
  <si>
    <t>Unit</t>
  </si>
  <si>
    <t>Dokumen</t>
  </si>
  <si>
    <t>%</t>
  </si>
  <si>
    <t>Paket</t>
  </si>
  <si>
    <t>Perpustakaan</t>
  </si>
  <si>
    <t>OPD</t>
  </si>
  <si>
    <t>Pemdeskel</t>
  </si>
  <si>
    <t>Doskripsi SIKN</t>
  </si>
  <si>
    <t xml:space="preserve">Anggaran Program Pembinaan Perpustakaan pada Renja lebih besar dari Renstra karena pada saat Perubahan Penjabaran DPA mendapat tambahan anggaran bersumber dari DAK, dan hal tersebut belum masuk dalam Renstra </t>
  </si>
  <si>
    <t>Jumlah Dokumen Perencanaan, Kinerja dan Keuangan Yang Disusun Tepat Waktu</t>
  </si>
  <si>
    <t>2.23.02.2.01.04</t>
  </si>
  <si>
    <t xml:space="preserve">Penyediaan Jasa Penunjang Urusan Pemeerintah Daerah </t>
  </si>
  <si>
    <t>Jumlah Arsip Dinamis di Kabupaten II Nomor</t>
  </si>
  <si>
    <t>Nomor</t>
  </si>
  <si>
    <t>PROGRAM PENUNJANG URUSAN PEMERINTAHAN DAERAH KABUPATEN/ KOTA</t>
  </si>
  <si>
    <t>2.23.02.2.01.01</t>
  </si>
  <si>
    <t>layanan</t>
  </si>
  <si>
    <t>2.23.02.2.01.03</t>
  </si>
  <si>
    <t xml:space="preserve">Eksemplar </t>
  </si>
  <si>
    <t>2.23.03.2.02</t>
  </si>
  <si>
    <t>2.23.03.2.01</t>
  </si>
  <si>
    <t>2.23.03</t>
  </si>
  <si>
    <t>2.23.03.2.01.01</t>
  </si>
  <si>
    <t>2.23.03.2.01.02</t>
  </si>
  <si>
    <t>Pelestarian Naskah Kuno Milik Daerah Kabupaten /Kuno</t>
  </si>
  <si>
    <t>jumlah naskah kuno yang dilestarikan II naskah kuno</t>
  </si>
  <si>
    <t>Naskah kuno</t>
  </si>
  <si>
    <t>jumlah koleksi budaya etnis nusantara yang di ketemukan II Koleksi</t>
  </si>
  <si>
    <t>Koleksi</t>
  </si>
  <si>
    <t>Jumlah Naskah Dinas yang Diciptakan dan Digunakan</t>
  </si>
  <si>
    <t>2.24.02.2.01.01</t>
  </si>
  <si>
    <t>Jumlah Naskah Dinas yang Dilakukan Pemeliharaan dan Penyusutan</t>
  </si>
  <si>
    <t>Jumlah Laporan Hasil Pengawasan Arsip Dinamis Kewenangan Kabupaten/Kota</t>
  </si>
  <si>
    <t>2.24.02.2.02</t>
  </si>
  <si>
    <t>Jumlah arsip statis kabupaten IIdaftar</t>
  </si>
  <si>
    <t>Daftar</t>
  </si>
  <si>
    <t>Jumlah Layanan Penyediaan Informasi, Akses dan Layanan Kearsipan Tingkat Daerah Kabupaten/Kota Melalui JIKN</t>
  </si>
  <si>
    <t>Jumlah Laporan Hasil Pemberdayaan Kapasitas Unit Kearsipan dan Lembaga Kearsipan Daerah Kabupaten/Kota</t>
  </si>
  <si>
    <t>PROGRAM PERLINDUNGAN DAN PEINYELALAMATAN ARSIP</t>
  </si>
  <si>
    <t>2.24.03</t>
  </si>
  <si>
    <t>Pemusnahan Arsip Dilingkungan Pemerintah Daerah Kabupaten/Kota yang Memiliki Retensi di Bawah 10 (Sepuluh) Tahun</t>
  </si>
  <si>
    <t>Penilaian, Penetapan dan Pelaksanaan Pemusnahan Arsip yang Memiliki Retensi di Bawah 10 (Sepuluh) Tahun</t>
  </si>
  <si>
    <t>Berkas</t>
  </si>
  <si>
    <t>Arsip</t>
  </si>
  <si>
    <t>2.24.03.2.01</t>
  </si>
  <si>
    <t>Jumlah perangkat daerah yang telah melakukan pedindungan dan penyelamatan arsip pengelolaan arsip</t>
  </si>
  <si>
    <t>Jumlah dokumen perencanaan perangkat daerah II dokumen</t>
  </si>
  <si>
    <t>Eksemplar</t>
  </si>
  <si>
    <t>Jumlah laporan evaluasi kinerja perangkat daerah II dokumen</t>
  </si>
  <si>
    <t>-</t>
  </si>
  <si>
    <t>Evaluasi Terhadap Hasil Renja Perangkat Daerah Lingkup Kabupaten/kota</t>
  </si>
  <si>
    <t>Renja Perangkat Daerah Dinas Kearsipan Dan Perpustakaan Kabupaten Magetan</t>
  </si>
  <si>
    <t>Indikator Kinerja, Program(outcome),Kegiatan (output), Sub Kegiatan</t>
  </si>
  <si>
    <t>Target Renstra Perangkat Daerah pada Tahun 2026 (Akhir Periode Renstra Perangkat Daerah)</t>
  </si>
  <si>
    <t>Realisasi Capaian Kinerja Renstra Perangkat Daerah sampai dengan Renja
Perangkat Daerah Tahun Lalu (n-2)</t>
  </si>
  <si>
    <t>Realisasi Capaian Kinerja dan Anggaran Renja PD yang dievaluasi</t>
  </si>
  <si>
    <t>Realisasi Kinerja dan Anggaran Renstra
Perangkat Daerah s/d tahun 2026 (Akhir
Tahun Pelaksanaan Renja Perangkat
Daerah Tahun</t>
  </si>
  <si>
    <t>14 =10+11+12+13</t>
  </si>
  <si>
    <t>15 = 14/9x100</t>
  </si>
  <si>
    <t>16 = 8 + 14</t>
  </si>
  <si>
    <t>17 = 16/7 x100</t>
  </si>
  <si>
    <t>Persentase Serapan Anggaran Perangkat Daerah II %</t>
  </si>
  <si>
    <t>Jumlah orang yang menerima gaji dan tunjangan ASN II Orang/Bulan</t>
  </si>
  <si>
    <t>Orang/Bulan</t>
  </si>
  <si>
    <t>Jumlah Laporan KeuanganBulanan/ Triwulanan/ 
Semesteran SKPD dan Laporan Koordinasi 
Penyusunan Laporan Keuangan 
Bulanan/Triwulanan/Semesteran SKPD II Laporan</t>
  </si>
  <si>
    <t>Laporan</t>
  </si>
  <si>
    <t>Jumlah Pegawai yang Menerima Pelayanan 
Kepegawaian sesuai Prosedur || Orang</t>
  </si>
  <si>
    <t xml:space="preserve">Jumlah Orang yang Mengikuti Bimbingan Teknis Implementasi 
PeraturanPerundang Undangan II Orang
</t>
  </si>
  <si>
    <t>Jumlah paket komponen instalas i listrik / penerangan bangunan kantor yang disediakanII Paket</t>
  </si>
  <si>
    <t>Jumlah paket peralatan dan perlengkapan  kantor yang disediakan II Paket</t>
  </si>
  <si>
    <t>Jumlah Paket Peralatan 
Rumah Tangga yang Disediakan
II Paket</t>
  </si>
  <si>
    <t>Jumlah paket Barang Cetakan dan Penggandaan yang disediakan II paket</t>
  </si>
  <si>
    <t>Jumlah laporan penyelenggaraan Rapat Koordinasi danKonsultasi SKPD II Laporan</t>
  </si>
  <si>
    <t>Jumlah Laporan Penyediaan Jasa Komunikasi, Sumber Daya Air dan Listrik yang Disediakan II Laporan</t>
  </si>
  <si>
    <t>Meningkatkan Pendidikan Masyarkat Melalui Pembangunan Literasi Masyarakat</t>
  </si>
  <si>
    <t>Meningkatnya Budaya Gemar Membaca Masyarakat</t>
  </si>
  <si>
    <t>Persentase perpustakaan yang di bina II %</t>
  </si>
  <si>
    <t>Jumlah perpustakaan yang dibina II perpustakaan</t>
  </si>
  <si>
    <t>Eksemlar</t>
  </si>
  <si>
    <t>Jumlah Kegiatan pembudayaan gemar membaca II kegiatan</t>
  </si>
  <si>
    <t>Kegiatan</t>
  </si>
  <si>
    <t>Meningk atkan Perangkat Daerah yang mengelola arsip sesuai tata kelola kearsipan</t>
  </si>
  <si>
    <t>Meningk atnya perangk at daerah yang mengelola arsip elektronik</t>
  </si>
  <si>
    <t>Pengolahan Arsip Statis Daerah Kabupaten / Kota</t>
  </si>
  <si>
    <t xml:space="preserve">Arsip </t>
  </si>
  <si>
    <t>Pengguna</t>
  </si>
  <si>
    <t>Persentase perangkat daerah yang telah melakukan perlindungan dan penyelamatan arsip II %</t>
  </si>
  <si>
    <t>Kepala Dinas Kearsipan dan Perpustakaan</t>
  </si>
  <si>
    <t>Kab. Magetan</t>
  </si>
  <si>
    <t>Urusan/Bidang Urusan Pemerintahan Daerah dan Program/Kegiatan</t>
  </si>
  <si>
    <t>Indikator Kinerja Program (outcome)/ Kegiatan (output)</t>
  </si>
  <si>
    <t>Target Kinerja Capaian Program (Renstra Perangkat Daerah) Tahun 2018-2023)</t>
  </si>
  <si>
    <t>Realisasi Target Kinerja Hasil Program dan Keluaran Kegiatan s/d Tahun 2023</t>
  </si>
  <si>
    <t>Target dan Realisasi Kinerja Program dan Kegiatan Tahun Lalu (2023)</t>
  </si>
  <si>
    <t>Target Program dan Kegiatan Tahun Berjalan (Renja Perangkat Daerah Tahun 2024)</t>
  </si>
  <si>
    <t>Tingkat Capaian Kinerja dan Realisasi Anggaran Renstra SKPD s/d tahun 2024 (%)</t>
  </si>
  <si>
    <t>Target Renja Perangkat Daerah Tahun 2023</t>
  </si>
  <si>
    <t>Realisasi Renja Perangkat Daerah Tahun 2023</t>
  </si>
  <si>
    <t>Tingkat Realisasi (%)</t>
  </si>
  <si>
    <t>Realisasi Capaian Program Dan Kegiatan s/d Tahun Berjalan (Tahun 2024)</t>
  </si>
  <si>
    <t>Tingkat Capaian Realisasi Target Renstra (%)</t>
  </si>
  <si>
    <t>DINAS KEARSIPAN DAN PERPUSTAKAAN</t>
  </si>
  <si>
    <t>PROGRAM PENUNJANG URUSAN PEMERINTAHAN DAERAH KABUPATEN/KOTA</t>
  </si>
  <si>
    <t>Dana Transfer Umum-Dana Alokasi Umum</t>
  </si>
  <si>
    <t>Koordinasi dan Penyusunan Laporan Keuangan Bulanan/ Triwulanan/ Semesteran SKPD</t>
  </si>
  <si>
    <t>LAIN-LAIN PENDAPATAN DAERAH YANG SAH</t>
  </si>
  <si>
    <t>Pendapatan Hibah dari Pemerintah Pusat</t>
  </si>
  <si>
    <t>Penyediaan Jasa Pemeliharaan, Biaya Pemeliharaan, dan Pajak Kendaraan Perorangan Dinas atau Kendaraan Dinas Jabatan</t>
  </si>
  <si>
    <t>Penyediaan Jasa Pemeliharaan, Biaya Pemeliharaan, Pajak dan Perizinan Kendaraan Dinas Operasional atau Lapangan</t>
  </si>
  <si>
    <t>Penyediaan Jasa Penunjang Urusan Pemerintahan Daerah</t>
  </si>
  <si>
    <t>Penciptaan dan Penggunaan Arsip Dinamis</t>
  </si>
  <si>
    <t>Pengelolaan Arsip Statis Daerah Kabupaten/Kota</t>
  </si>
  <si>
    <t>Akuisisi, Pengolahan, Preservasi, dan Akses Arsip Statis</t>
  </si>
  <si>
    <t>PROGRAM PERLINDUNGAN DAN PENYELAMATAN ARSIP</t>
  </si>
  <si>
    <t>Pelaksanaan Pemusnahan Arsip yang Memiliki Retensi di Bawah 10 Tahun</t>
  </si>
  <si>
    <t xml:space="preserve">Pemberian Penghargaan Gerakan Budaya Gemar Membaca </t>
  </si>
  <si>
    <t xml:space="preserve">Pengembangan Literasi Berbasis Inklusi Sosial </t>
  </si>
  <si>
    <t>Pembinaan Perpustakaan pada Satuan Pendidikan Dasar di Seluruh Wilayah Kabupaten/Kota Sesuai dengan Standar Nasional Perpustakaan</t>
  </si>
  <si>
    <t>Pengembangan dan Pemeliharaan Layanan Perpustakaan Elektronik</t>
  </si>
  <si>
    <t>PROGRAM PELESTARIAN KOLEKSI NASIONAL DAN NASKAH KUNO</t>
  </si>
  <si>
    <t>Pelestarian Naskah Kuno Milik Daerah Kabupaten/Kota</t>
  </si>
  <si>
    <t>Pengembangan, Pengolahan dan Pengalihmediaan Naskah Kuno yang Dimiliki oleh Masyarakat untuk Dilestarikan dan Didayagunakan</t>
  </si>
  <si>
    <t>Peningkatan Peran Serta Masyarakat dalam Penyimpanan, Perawatan, Pelestarian, dan Pendaftaran Naskah Kuno</t>
  </si>
  <si>
    <t>Pengembangan Koleksi Budaya Etnis Nusantara yang Ditemukan oleh Pemerintah Daerah Kabupaten/Kota</t>
  </si>
  <si>
    <t xml:space="preserve">Seleksi dan Pengadaan Koleksi Budaya Etnis Nusantara </t>
  </si>
  <si>
    <t>induk</t>
  </si>
  <si>
    <t>penjabaran</t>
  </si>
  <si>
    <t>realisasi renja TW II</t>
  </si>
  <si>
    <t>realisasi renja TW I</t>
  </si>
  <si>
    <t>Jumlah Penyediaan Administrasi Umum Perangkat Daerah || Paket</t>
  </si>
  <si>
    <t>s/d september</t>
  </si>
  <si>
    <t>realisasi renja TW 4</t>
  </si>
  <si>
    <t>realisasi renja s/d desember</t>
  </si>
  <si>
    <t xml:space="preserve">Tingkat Capaian Kinerja Dan Realisasi
Anggaran Renstra
Perangkat Daerah
s/d tahun 2025
(%)
</t>
  </si>
  <si>
    <t>Orang/bulan</t>
  </si>
  <si>
    <t>Jumlah Layanan Perpustakaan Elektronik yang Dikembangkan dengan Manajemen Layanan TIK II Perpustakaan</t>
  </si>
  <si>
    <t>Jumlah Perpustakaan yang Dikembangkan di Tingkat Daerah Kabupaten/Kota Sesuai Standar Nasional Perpustakaan di Wilayah Kabupaten/Kota Sesuai Kewenangannya II Perpustakaan</t>
  </si>
  <si>
    <t>Jumlah Koleksi Perpustakaan Khas Dearah Tingkat Kabupaten/Kota yang Dikembangkan II Eksemplar</t>
  </si>
  <si>
    <t>Jumlah Perpustakaan pada Satuan Pendidikan Dasar dan yang Dilakukan Pembinaan dalam Mewujudkan Standar Nasional Perpustakaan II Perpustakaan</t>
  </si>
  <si>
    <t>Pembinaan Perpustakaan Umum dan Khusus Tingkat Kabupaten/Kota</t>
  </si>
  <si>
    <t>Jumlah perpustakaan umum dan khusus yang dibina sesuai kewenangan Kabupaten/Kota dalam mewujdukan Standar Nasional Perpustakaan II Perpustakaan</t>
  </si>
  <si>
    <t>2.23.02.2.01.13</t>
  </si>
  <si>
    <t>Penyusunan Data dan Informasi Perpustakaan</t>
  </si>
  <si>
    <t>Jumlah Data dan informasi Perpustakaan II Dokumen</t>
  </si>
  <si>
    <t>Jumlah Lokus Pembudayaan Kegemaran Membaca dan Literasi pada Satuan Pendidikan II Lokus</t>
  </si>
  <si>
    <t>Jumlah Orang yang Mendapatkan Penghargaan Gerakan Budaya Gemar Membaca Tingkat Kabupaten Kota II Orang</t>
  </si>
  <si>
    <t>Jumlah layanan perpustakaan berbasis inklusi sosial di wilayah Kabupaten/Kota yang dikembangkan II Perpustakaan</t>
  </si>
  <si>
    <t>Jumlah Duta Baca/Bunda Baca/Bunda Literasi Tingkat Daerah Kabupaten/Kota yang dipilih dan didukung kegiatannya II Orang</t>
  </si>
  <si>
    <t>2.23.02.2.02.07</t>
  </si>
  <si>
    <t>Jumlah Masyarakat yang Berperan dalam Penyimpanan, Perawatan, Pelestarian, dan Pendaftaran Naskah Kuno II Orang</t>
  </si>
  <si>
    <t>Jumlah Naskah Kuno  yang dimiliki masyarakat yang dilakukan pengembangan, pengolahan, pengalihmediaan untuk dilestarikan dan didayagunakan II Eksemplar</t>
  </si>
  <si>
    <t>Seleksi dan Pengadaan Koleksi Budaya Etnis Nusantara</t>
  </si>
  <si>
    <t>Jumlah Koleksi Budaya Etnis Nusantara yang diseleksi dan dilakukan pengadaan oleh Perpustakaan Daerah Tingkat Kabupaten/Kota II Eksemplar</t>
  </si>
  <si>
    <t>2.23.03.2.02.03</t>
  </si>
  <si>
    <t>Jumlah Arsip Statis yang Dilakukan Akusisi, Pengolahan, Preservasi dan Akses Arsip Statis II  Arsip</t>
  </si>
  <si>
    <t>2.24.02.2.02.04</t>
  </si>
  <si>
    <t>Jumlah Arsip yang Dilakukan Penilaian, Penetapan dan Pelaksanaan Pemusnahan Arsip yang Memiliki Retensi di Bawah 10 (Sepuluh) Tahun II Arsip</t>
  </si>
  <si>
    <t>Jumlah Arsip yang Memiliki Retensi Di Bawah 10 Tahun yang Dimusnahkan II  Berkas</t>
  </si>
  <si>
    <t>2.24.03.2.01.04</t>
  </si>
  <si>
    <t>2.24.03.2.01.03</t>
  </si>
  <si>
    <t>Peningkatan Peran Serta Masyarakat Dalam Penyimpanan, Perawatan, Pelestarian dan Pendaftaran Naskah Kuno</t>
  </si>
  <si>
    <t>Pengembangan Koleksi Budaya Etnis Nusantara yang ditemukan oleh Pemerintah Daerah Kabupaten /Kota</t>
  </si>
  <si>
    <t>hasile dadi realisasi triwulan 2</t>
  </si>
  <si>
    <t>Periode Pelaksanaan: Tribulan I Tahun 2026</t>
  </si>
  <si>
    <t>Pengelolaan dan Pengembangan Bahan Perpustakaan</t>
  </si>
  <si>
    <t>Pengembangan Kekhasan Koleksi Perpustakaan Daerah Tingkat Kabupaten/Kota</t>
  </si>
  <si>
    <t>Pemilihan Duta Baca/Bunda Baca/Bunda Literasi Tingkat Daerah Kabupaten/Kota</t>
  </si>
  <si>
    <t>Sosialisasi Budaya Baca dan Literasi pada Satuan Pendidikan Dasar dan Masyarakat</t>
  </si>
  <si>
    <t>perpustakaan</t>
  </si>
  <si>
    <t>lokasi</t>
  </si>
  <si>
    <t>orang</t>
  </si>
  <si>
    <t xml:space="preserve">Target Kinerja dan Anggaran Renja Perangkat Daerah Tahun berjalan Setelah Efisiensi
yang dievaluasi (Tahun 2026)
</t>
  </si>
  <si>
    <t>Indeks</t>
  </si>
  <si>
    <t xml:space="preserve">        Pembina Utama Muda / IV/c</t>
  </si>
  <si>
    <t xml:space="preserve">        NIP. 196906061998032003</t>
  </si>
  <si>
    <t>Perencanaan, Penganggaran dan Evaluasi Kinerja Perangkat Daerah</t>
  </si>
  <si>
    <t>Evaluasi Kinerja Perangkat Daeah</t>
  </si>
  <si>
    <t>Bimbingan Teknis Implementasi Peraturan Perundang-undangan</t>
  </si>
  <si>
    <t>Penyedian Bahan Bacaan dan Peraturan Perundang-undangan</t>
  </si>
  <si>
    <t>Pengembangan, pengolahan dan pengalihmediaan Naskah Kuno yang Dimiliki oleh Masyarakat untuk dilestarikan dan didayagunakan</t>
  </si>
  <si>
    <t>Pengawasan Arsip Dinamis Kabupaten/Kota</t>
  </si>
  <si>
    <t>Penyediaan Informasi, Akses dan Layanan Kearsipan Tingkat Daerah Kabuapten/Kota Melalui JIKN</t>
  </si>
  <si>
    <t>realisasi renja TW III</t>
  </si>
  <si>
    <t xml:space="preserve"> </t>
  </si>
  <si>
    <t>APR</t>
  </si>
  <si>
    <t>MEI</t>
  </si>
  <si>
    <t>JAN</t>
  </si>
  <si>
    <t>FEB</t>
  </si>
  <si>
    <t>Jumlah Paket Bahan Logistik Kantor yang Disediakan II Paket</t>
  </si>
  <si>
    <t>Jumlah Dokumen Bahan Bacaan dan Peraturan Perundang-Undangan yang Disediakan II Dokumen</t>
  </si>
  <si>
    <t>Jumlah laporan pelaksanaan penyediaan jasa penunjang urusan pemerintah daerah IIlaporan</t>
  </si>
  <si>
    <t>Jumlah Laporan Penyediaan Jasa Peralatan dan Perlengkapan Kantor yang Disediakan IILaporan</t>
  </si>
  <si>
    <t>Jumlah Laporan Penyediaan Jasa Pelayanan Umum Kantor yang Disediakan IILaporan</t>
  </si>
  <si>
    <t>Jumlah barang milik daerah yang di pelihara II Unit</t>
  </si>
  <si>
    <t>Jumlah Kendaraan Perorangan Dinas atau Kendaraan Dinas Jabatan yang Dipelihara dan dibayarkan Pajaknya II Unit</t>
  </si>
  <si>
    <t>Jumlah Kendaraan Dinas Operasional atau Lapangan yang Dipelihara dan dibayarkan Pajak dan Perizinannya II Unit</t>
  </si>
  <si>
    <t>Jumlah Gedung Kantor dan Bangunan Lainnya yang Dipelihara /Direhabilitasi II Unit</t>
  </si>
  <si>
    <t xml:space="preserve">        Dra. ENDANG AMBARWATI, MM</t>
  </si>
  <si>
    <t>Meningkatnya Akuntabilitas dan Pelayanan Publik PenyelenggaraanP emerintah Daerah Pada Dinas Kearsipan dan Perpustakaan</t>
  </si>
  <si>
    <t>Meningkatkan Kualitas Pelayanan Publik pada Urusan Kearsipan dan Urusan Perpustakaan</t>
  </si>
  <si>
    <t>Persentase Capaian Kinerja dan Anggaran II Persen</t>
  </si>
  <si>
    <t>Persen</t>
  </si>
  <si>
    <t>Tingkat Ketersediaan Arsip II %</t>
  </si>
  <si>
    <t>88,10</t>
  </si>
  <si>
    <t>indeks</t>
  </si>
  <si>
    <t>86,89</t>
  </si>
  <si>
    <t>97.98</t>
  </si>
  <si>
    <t>86,40</t>
  </si>
  <si>
    <t>Persentase Pelestarian Koleksi Nasional dan naskah Kuno yang dimiliki II %</t>
  </si>
  <si>
    <t>Jumlah Bahan Perpustakaan yang Dilakukan Pengelolaan dan Pengembangan untuk Mewujudkan Keberagaman Koleksi Perpustakaan II Eksemplar</t>
  </si>
  <si>
    <t>arsip</t>
  </si>
  <si>
    <t>Indeks Kepuasan Layanan Kesekretariatan II Indeks</t>
  </si>
  <si>
    <t>Layanan</t>
  </si>
  <si>
    <t>Tingkat Kegemaran Membaca II Nilai</t>
  </si>
  <si>
    <t>Nilai</t>
  </si>
  <si>
    <t xml:space="preserve"> Akuisisi, Pengolahan, Preservasi, dan Akses Arsip Statis kewenangan kabupaten/ kota</t>
  </si>
  <si>
    <t>Realisasi sampai dengan bulan juni - realisasi triwulan 1 maret</t>
  </si>
  <si>
    <t>Magetan, 2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</si>
</sst>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-* #,##0.00_-;\-* #,##0.00_-;_-* &quot;-&quot;_-;_-@_-"/>
    <numFmt numFmtId="166" formatCode="_(* #,##0_);_(* \(#,##0\);_(* &quot;-&quot;??_);_(@_)"/>
    <numFmt numFmtId="167" formatCode="_-* #,##0_-;\-* #,##0_-;_-* &quot;-&quot;??_-;_-@_-"/>
    <numFmt numFmtId="168" formatCode="#,##0_ ;\-#,##0\ "/>
    <numFmt numFmtId="169" formatCode="#,##0.00_ ;\-#,##0.00\ 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sz val="12"/>
      <name val="Bookman Old Style"/>
      <family val="1"/>
    </font>
    <font>
      <b/>
      <sz val="11"/>
      <color theme="1"/>
      <name val="Calibri"/>
      <family val="2"/>
      <scheme val="minor"/>
    </font>
    <font>
      <b/>
      <sz val="12"/>
      <name val="Bookman Old Style"/>
      <family val="1"/>
    </font>
    <font>
      <sz val="12"/>
      <color theme="2" tint="-0.749992370372631"/>
      <name val="Bookman Old Style"/>
      <family val="1"/>
    </font>
    <font>
      <b/>
      <sz val="12"/>
      <color theme="1"/>
      <name val="Bookman Old Style"/>
      <family val="1"/>
    </font>
    <font>
      <b/>
      <sz val="12"/>
      <color theme="2" tint="-0.749992370372631"/>
      <name val="Bookman Old Style"/>
      <family val="1"/>
    </font>
    <font>
      <b/>
      <sz val="12"/>
      <color rgb="FF000000"/>
      <name val="Bookman Old Style"/>
      <family val="1"/>
    </font>
    <font>
      <b/>
      <sz val="12"/>
      <color theme="1" tint="4.9989318521683403E-2"/>
      <name val="Bookman Old Style"/>
      <family val="1"/>
    </font>
    <font>
      <sz val="11"/>
      <color rgb="FFFF0000"/>
      <name val="Calibri"/>
      <family val="2"/>
      <scheme val="minor"/>
    </font>
    <font>
      <sz val="12"/>
      <color rgb="FFFF0000"/>
      <name val="Bookman Old Style"/>
      <family val="1"/>
    </font>
    <font>
      <sz val="11"/>
      <color theme="1"/>
      <name val="Calibri"/>
      <family val="2"/>
      <charset val="1"/>
      <scheme val="minor"/>
    </font>
    <font>
      <sz val="12"/>
      <color rgb="FF000000"/>
      <name val="Bookman Old Style"/>
      <family val="1"/>
    </font>
    <font>
      <b/>
      <sz val="11"/>
      <color rgb="FFFF0000"/>
      <name val="Calibri"/>
      <family val="2"/>
      <scheme val="minor"/>
    </font>
    <font>
      <sz val="12"/>
      <color rgb="FF000000"/>
      <name val="Tahoma"/>
      <family val="2"/>
    </font>
    <font>
      <b/>
      <strike/>
      <sz val="12"/>
      <color theme="1"/>
      <name val="Bookman Old Style"/>
      <family val="1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b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2"/>
      <color theme="1"/>
      <name val="Trebuchet MS"/>
      <family val="2"/>
    </font>
    <font>
      <b/>
      <sz val="11"/>
      <color theme="1"/>
      <name val="Calibri "/>
    </font>
    <font>
      <sz val="11"/>
      <color theme="1"/>
      <name val="Calibri "/>
    </font>
    <font>
      <sz val="11"/>
      <color rgb="FF000000"/>
      <name val="Calibri "/>
    </font>
    <font>
      <b/>
      <sz val="11"/>
      <color rgb="FF000000"/>
      <name val="Calibri "/>
    </font>
    <font>
      <sz val="12"/>
      <color indexed="8"/>
      <name val="Trebuchet MS"/>
      <family val="2"/>
    </font>
    <font>
      <b/>
      <sz val="11"/>
      <color theme="1"/>
      <name val="Bookman Old Style"/>
      <family val="1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8" tint="0.79998168889431442"/>
      </patternFill>
    </fill>
    <fill>
      <patternFill patternType="solid">
        <fgColor rgb="FFFF8B8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1">
    <xf numFmtId="0" fontId="0" fillId="0" borderId="0"/>
    <xf numFmtId="0" fontId="3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5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333">
    <xf numFmtId="0" fontId="0" fillId="0" borderId="0" xfId="0"/>
    <xf numFmtId="0" fontId="0" fillId="0" borderId="0" xfId="0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1" fontId="11" fillId="0" borderId="2" xfId="2" applyFont="1" applyFill="1" applyBorder="1" applyAlignment="1">
      <alignment horizontal="center" vertical="center" wrapText="1"/>
    </xf>
    <xf numFmtId="41" fontId="11" fillId="0" borderId="1" xfId="2" applyFont="1" applyFill="1" applyBorder="1" applyAlignment="1">
      <alignment horizontal="center" vertical="center"/>
    </xf>
    <xf numFmtId="41" fontId="7" fillId="0" borderId="1" xfId="2" applyFont="1" applyFill="1" applyBorder="1" applyAlignment="1">
      <alignment horizontal="center" vertical="center"/>
    </xf>
    <xf numFmtId="41" fontId="10" fillId="0" borderId="1" xfId="2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 wrapText="1"/>
    </xf>
    <xf numFmtId="49" fontId="5" fillId="0" borderId="2" xfId="2" applyNumberFormat="1" applyFont="1" applyFill="1" applyBorder="1" applyAlignment="1">
      <alignment horizontal="center" vertical="center" wrapText="1"/>
    </xf>
    <xf numFmtId="49" fontId="8" fillId="0" borderId="2" xfId="2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/>
    </xf>
    <xf numFmtId="0" fontId="16" fillId="6" borderId="2" xfId="0" applyFont="1" applyFill="1" applyBorder="1" applyAlignment="1">
      <alignment vertical="center" wrapText="1"/>
    </xf>
    <xf numFmtId="0" fontId="11" fillId="6" borderId="2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4" fillId="6" borderId="2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1" fontId="4" fillId="6" borderId="2" xfId="46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41" fontId="4" fillId="7" borderId="2" xfId="46" applyFont="1" applyFill="1" applyBorder="1" applyAlignment="1">
      <alignment horizontal="center" vertical="center"/>
    </xf>
    <xf numFmtId="0" fontId="4" fillId="7" borderId="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1" fontId="4" fillId="6" borderId="2" xfId="46" applyFont="1" applyFill="1" applyBorder="1" applyAlignment="1">
      <alignment horizontal="center" vertical="center" wrapText="1"/>
    </xf>
    <xf numFmtId="41" fontId="4" fillId="6" borderId="2" xfId="46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1" fontId="9" fillId="2" borderId="2" xfId="46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41" fontId="9" fillId="4" borderId="2" xfId="46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1" fontId="9" fillId="3" borderId="2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0" fillId="0" borderId="0" xfId="46" applyFont="1"/>
    <xf numFmtId="2" fontId="0" fillId="0" borderId="0" xfId="0" applyNumberFormat="1"/>
    <xf numFmtId="41" fontId="5" fillId="7" borderId="2" xfId="46" applyFont="1" applyFill="1" applyBorder="1" applyAlignment="1">
      <alignment horizontal="center" vertical="center"/>
    </xf>
    <xf numFmtId="41" fontId="18" fillId="0" borderId="0" xfId="46" applyFont="1" applyAlignment="1">
      <alignment horizontal="right" vertical="center" wrapText="1"/>
    </xf>
    <xf numFmtId="43" fontId="0" fillId="0" borderId="0" xfId="0" applyNumberFormat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center"/>
    </xf>
    <xf numFmtId="41" fontId="5" fillId="4" borderId="2" xfId="46" applyFont="1" applyFill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0" fontId="4" fillId="0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left" vertical="center"/>
    </xf>
    <xf numFmtId="164" fontId="5" fillId="7" borderId="2" xfId="46" applyNumberFormat="1" applyFont="1" applyFill="1" applyBorder="1" applyAlignment="1">
      <alignment horizontal="center" vertical="center" wrapText="1"/>
    </xf>
    <xf numFmtId="41" fontId="5" fillId="4" borderId="2" xfId="46" applyFont="1" applyFill="1" applyBorder="1" applyAlignment="1">
      <alignment horizontal="center" vertical="center" wrapText="1"/>
    </xf>
    <xf numFmtId="41" fontId="7" fillId="2" borderId="2" xfId="46" applyFont="1" applyFill="1" applyBorder="1" applyAlignment="1">
      <alignment horizontal="center" vertical="center"/>
    </xf>
    <xf numFmtId="41" fontId="7" fillId="2" borderId="2" xfId="46" applyFont="1" applyFill="1" applyBorder="1" applyAlignment="1">
      <alignment horizontal="center" vertical="center" wrapText="1"/>
    </xf>
    <xf numFmtId="0" fontId="0" fillId="8" borderId="0" xfId="0" applyFill="1"/>
    <xf numFmtId="0" fontId="0" fillId="0" borderId="0" xfId="0" applyFill="1"/>
    <xf numFmtId="3" fontId="0" fillId="0" borderId="0" xfId="0" applyNumberFormat="1"/>
    <xf numFmtId="3" fontId="0" fillId="0" borderId="0" xfId="0" applyNumberFormat="1" applyFill="1"/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41" fontId="7" fillId="4" borderId="2" xfId="46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7" borderId="2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5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41" fontId="5" fillId="7" borderId="2" xfId="46" applyFont="1" applyFill="1" applyBorder="1" applyAlignment="1">
      <alignment horizontal="center" vertical="center" wrapText="1"/>
    </xf>
    <xf numFmtId="41" fontId="5" fillId="7" borderId="2" xfId="0" applyNumberFormat="1" applyFont="1" applyFill="1" applyBorder="1" applyAlignment="1">
      <alignment horizontal="center" vertical="center" wrapText="1"/>
    </xf>
    <xf numFmtId="41" fontId="0" fillId="0" borderId="0" xfId="46" applyFont="1" applyAlignment="1">
      <alignment horizontal="center" vertical="center"/>
    </xf>
    <xf numFmtId="41" fontId="0" fillId="0" borderId="0" xfId="0" applyNumberFormat="1"/>
    <xf numFmtId="41" fontId="6" fillId="0" borderId="0" xfId="46" applyFont="1" applyAlignment="1">
      <alignment horizontal="center" vertical="center"/>
    </xf>
    <xf numFmtId="41" fontId="6" fillId="0" borderId="0" xfId="0" applyNumberFormat="1" applyFont="1" applyAlignment="1">
      <alignment horizontal="center" vertical="center"/>
    </xf>
    <xf numFmtId="41" fontId="13" fillId="0" borderId="0" xfId="46" applyFont="1" applyAlignment="1">
      <alignment horizontal="center" vertical="center"/>
    </xf>
    <xf numFmtId="41" fontId="13" fillId="0" borderId="0" xfId="0" applyNumberFormat="1" applyFont="1" applyAlignment="1">
      <alignment horizontal="center" vertical="center"/>
    </xf>
    <xf numFmtId="0" fontId="4" fillId="0" borderId="2" xfId="0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2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right" vertical="center" wrapText="1"/>
    </xf>
    <xf numFmtId="41" fontId="5" fillId="0" borderId="2" xfId="46" applyFont="1" applyFill="1" applyBorder="1" applyAlignment="1">
      <alignment horizontal="center" vertical="center"/>
    </xf>
    <xf numFmtId="41" fontId="5" fillId="0" borderId="2" xfId="46" applyFont="1" applyFill="1" applyBorder="1" applyAlignment="1">
      <alignment horizontal="center" vertical="center" wrapText="1"/>
    </xf>
    <xf numFmtId="41" fontId="5" fillId="6" borderId="2" xfId="46" applyFont="1" applyFill="1" applyBorder="1" applyAlignment="1">
      <alignment horizontal="center" vertical="center"/>
    </xf>
    <xf numFmtId="41" fontId="5" fillId="6" borderId="2" xfId="46" applyFont="1" applyFill="1" applyBorder="1"/>
    <xf numFmtId="166" fontId="5" fillId="7" borderId="2" xfId="47" applyNumberFormat="1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41" fontId="7" fillId="4" borderId="2" xfId="46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1" fontId="7" fillId="2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41" fontId="5" fillId="4" borderId="2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165" fontId="7" fillId="2" borderId="2" xfId="9" applyNumberFormat="1" applyFont="1" applyFill="1" applyBorder="1" applyAlignment="1">
      <alignment horizontal="center" vertical="center" wrapText="1"/>
    </xf>
    <xf numFmtId="41" fontId="7" fillId="2" borderId="2" xfId="9" applyFont="1" applyFill="1" applyBorder="1" applyAlignment="1">
      <alignment horizontal="center" vertical="center" wrapText="1"/>
    </xf>
    <xf numFmtId="41" fontId="7" fillId="4" borderId="2" xfId="9" applyFont="1" applyFill="1" applyBorder="1" applyAlignment="1">
      <alignment horizontal="center" vertical="center" wrapText="1"/>
    </xf>
    <xf numFmtId="165" fontId="7" fillId="4" borderId="2" xfId="9" applyNumberFormat="1" applyFont="1" applyFill="1" applyBorder="1" applyAlignment="1">
      <alignment horizontal="center" vertical="center" wrapText="1"/>
    </xf>
    <xf numFmtId="41" fontId="7" fillId="4" borderId="2" xfId="0" applyNumberFormat="1" applyFont="1" applyFill="1" applyBorder="1" applyAlignment="1">
      <alignment horizontal="center" vertical="center" wrapText="1"/>
    </xf>
    <xf numFmtId="41" fontId="5" fillId="0" borderId="2" xfId="46" applyFont="1" applyBorder="1" applyAlignment="1">
      <alignment horizontal="center" vertical="center"/>
    </xf>
    <xf numFmtId="167" fontId="5" fillId="0" borderId="2" xfId="47" applyNumberFormat="1" applyFont="1" applyBorder="1" applyAlignment="1">
      <alignment horizontal="center" vertical="center"/>
    </xf>
    <xf numFmtId="41" fontId="5" fillId="7" borderId="2" xfId="9" applyFont="1" applyFill="1" applyBorder="1" applyAlignment="1">
      <alignment horizontal="center" vertical="center" wrapText="1"/>
    </xf>
    <xf numFmtId="165" fontId="5" fillId="7" borderId="2" xfId="9" applyNumberFormat="1" applyFont="1" applyFill="1" applyBorder="1" applyAlignment="1">
      <alignment horizontal="center" vertical="center" wrapText="1"/>
    </xf>
    <xf numFmtId="167" fontId="5" fillId="7" borderId="2" xfId="47" applyNumberFormat="1" applyFont="1" applyFill="1" applyBorder="1" applyAlignment="1">
      <alignment horizontal="center" vertical="center"/>
    </xf>
    <xf numFmtId="0" fontId="5" fillId="7" borderId="2" xfId="47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7" borderId="2" xfId="0" applyNumberFormat="1" applyFont="1" applyFill="1" applyBorder="1" applyAlignment="1">
      <alignment horizontal="center" vertical="center"/>
    </xf>
    <xf numFmtId="167" fontId="5" fillId="0" borderId="2" xfId="47" applyNumberFormat="1" applyFont="1" applyFill="1" applyBorder="1" applyAlignment="1">
      <alignment horizontal="center" vertical="center"/>
    </xf>
    <xf numFmtId="41" fontId="5" fillId="2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47" applyNumberFormat="1" applyFont="1" applyFill="1" applyBorder="1" applyAlignment="1">
      <alignment horizontal="center" vertical="center"/>
    </xf>
    <xf numFmtId="41" fontId="5" fillId="4" borderId="2" xfId="9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vertical="center"/>
    </xf>
    <xf numFmtId="41" fontId="5" fillId="6" borderId="2" xfId="0" applyNumberFormat="1" applyFont="1" applyFill="1" applyBorder="1" applyAlignment="1">
      <alignment horizontal="center" vertical="center" wrapText="1"/>
    </xf>
    <xf numFmtId="41" fontId="5" fillId="6" borderId="2" xfId="0" applyNumberFormat="1" applyFont="1" applyFill="1" applyBorder="1" applyAlignment="1">
      <alignment vertical="center"/>
    </xf>
    <xf numFmtId="2" fontId="5" fillId="6" borderId="2" xfId="0" applyNumberFormat="1" applyFont="1" applyFill="1" applyBorder="1" applyAlignment="1">
      <alignment vertical="center"/>
    </xf>
    <xf numFmtId="167" fontId="7" fillId="2" borderId="2" xfId="47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9" borderId="15" xfId="0" applyFont="1" applyFill="1" applyBorder="1" applyAlignment="1">
      <alignment vertical="center" wrapText="1"/>
    </xf>
    <xf numFmtId="0" fontId="22" fillId="9" borderId="16" xfId="0" applyFont="1" applyFill="1" applyBorder="1" applyAlignment="1">
      <alignment vertical="center" wrapText="1"/>
    </xf>
    <xf numFmtId="0" fontId="22" fillId="9" borderId="17" xfId="0" applyFont="1" applyFill="1" applyBorder="1" applyAlignment="1">
      <alignment horizontal="center" vertical="center" wrapText="1"/>
    </xf>
    <xf numFmtId="0" fontId="22" fillId="9" borderId="16" xfId="0" applyFont="1" applyFill="1" applyBorder="1" applyAlignment="1">
      <alignment horizontal="center" vertical="center" wrapText="1"/>
    </xf>
    <xf numFmtId="0" fontId="22" fillId="9" borderId="18" xfId="0" applyFont="1" applyFill="1" applyBorder="1" applyAlignment="1">
      <alignment horizontal="center" vertical="center" wrapText="1"/>
    </xf>
    <xf numFmtId="0" fontId="22" fillId="9" borderId="17" xfId="0" applyFont="1" applyFill="1" applyBorder="1" applyAlignment="1">
      <alignment vertical="center" wrapText="1"/>
    </xf>
    <xf numFmtId="0" fontId="23" fillId="9" borderId="18" xfId="0" applyFont="1" applyFill="1" applyBorder="1" applyAlignment="1">
      <alignment vertical="center" wrapText="1"/>
    </xf>
    <xf numFmtId="0" fontId="22" fillId="9" borderId="18" xfId="0" applyFont="1" applyFill="1" applyBorder="1" applyAlignment="1">
      <alignment vertical="center" wrapText="1"/>
    </xf>
    <xf numFmtId="0" fontId="23" fillId="9" borderId="17" xfId="0" applyFont="1" applyFill="1" applyBorder="1" applyAlignment="1">
      <alignment vertical="center" wrapText="1"/>
    </xf>
    <xf numFmtId="2" fontId="9" fillId="2" borderId="2" xfId="0" applyNumberFormat="1" applyFont="1" applyFill="1" applyBorder="1" applyAlignment="1">
      <alignment horizontal="center" vertical="center"/>
    </xf>
    <xf numFmtId="165" fontId="6" fillId="0" borderId="0" xfId="46" applyNumberFormat="1" applyFont="1" applyAlignment="1">
      <alignment horizontal="center" vertical="center"/>
    </xf>
    <xf numFmtId="41" fontId="0" fillId="0" borderId="0" xfId="46" applyFont="1" applyAlignment="1">
      <alignment wrapText="1"/>
    </xf>
    <xf numFmtId="41" fontId="6" fillId="0" borderId="0" xfId="46" applyFont="1" applyAlignment="1">
      <alignment wrapText="1"/>
    </xf>
    <xf numFmtId="0" fontId="0" fillId="10" borderId="0" xfId="0" applyFill="1"/>
    <xf numFmtId="0" fontId="6" fillId="10" borderId="0" xfId="0" applyFont="1" applyFill="1"/>
    <xf numFmtId="41" fontId="6" fillId="10" borderId="0" xfId="46" applyFont="1" applyFill="1"/>
    <xf numFmtId="0" fontId="6" fillId="10" borderId="0" xfId="0" applyFont="1" applyFill="1" applyAlignment="1">
      <alignment wrapText="1"/>
    </xf>
    <xf numFmtId="0" fontId="6" fillId="10" borderId="0" xfId="0" applyFont="1" applyFill="1" applyAlignment="1">
      <alignment horizontal="left" wrapText="1"/>
    </xf>
    <xf numFmtId="165" fontId="0" fillId="0" borderId="0" xfId="46" applyNumberFormat="1" applyFont="1"/>
    <xf numFmtId="165" fontId="6" fillId="10" borderId="0" xfId="46" applyNumberFormat="1" applyFont="1" applyFill="1"/>
    <xf numFmtId="165" fontId="0" fillId="10" borderId="0" xfId="46" applyNumberFormat="1" applyFont="1" applyFill="1"/>
    <xf numFmtId="43" fontId="24" fillId="0" borderId="2" xfId="47" applyFont="1" applyFill="1" applyBorder="1" applyAlignment="1">
      <alignment vertical="center"/>
    </xf>
    <xf numFmtId="167" fontId="5" fillId="7" borderId="2" xfId="47" applyNumberFormat="1" applyFont="1" applyFill="1" applyBorder="1" applyAlignment="1">
      <alignment vertical="center"/>
    </xf>
    <xf numFmtId="0" fontId="5" fillId="0" borderId="2" xfId="47" applyNumberFormat="1" applyFont="1" applyFill="1" applyBorder="1" applyAlignment="1">
      <alignment horizontal="center" vertical="center"/>
    </xf>
    <xf numFmtId="43" fontId="6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vertical="top" wrapText="1"/>
    </xf>
    <xf numFmtId="43" fontId="5" fillId="0" borderId="2" xfId="46" applyNumberFormat="1" applyFont="1" applyBorder="1" applyAlignment="1">
      <alignment horizontal="center" vertical="center"/>
    </xf>
    <xf numFmtId="41" fontId="5" fillId="7" borderId="2" xfId="47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vertical="top" wrapText="1"/>
    </xf>
    <xf numFmtId="0" fontId="4" fillId="7" borderId="2" xfId="0" applyFont="1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43" fontId="24" fillId="7" borderId="2" xfId="0" applyNumberFormat="1" applyFont="1" applyFill="1" applyBorder="1" applyAlignment="1">
      <alignment vertical="top"/>
    </xf>
    <xf numFmtId="41" fontId="5" fillId="0" borderId="2" xfId="46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left" vertical="center" wrapText="1"/>
    </xf>
    <xf numFmtId="41" fontId="5" fillId="7" borderId="2" xfId="46" applyNumberFormat="1" applyFont="1" applyFill="1" applyBorder="1" applyAlignment="1">
      <alignment horizontal="center" vertical="center"/>
    </xf>
    <xf numFmtId="3" fontId="5" fillId="7" borderId="2" xfId="46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4" fontId="5" fillId="7" borderId="2" xfId="46" applyNumberFormat="1" applyFont="1" applyFill="1" applyBorder="1" applyAlignment="1">
      <alignment horizontal="right" vertical="center"/>
    </xf>
    <xf numFmtId="0" fontId="5" fillId="0" borderId="2" xfId="46" applyNumberFormat="1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3" fontId="0" fillId="0" borderId="0" xfId="46" applyNumberFormat="1" applyFont="1"/>
    <xf numFmtId="4" fontId="0" fillId="0" borderId="0" xfId="46" applyNumberFormat="1" applyFont="1"/>
    <xf numFmtId="41" fontId="6" fillId="0" borderId="0" xfId="46" applyFont="1"/>
    <xf numFmtId="0" fontId="0" fillId="0" borderId="0" xfId="46" applyNumberFormat="1" applyFont="1"/>
    <xf numFmtId="0" fontId="6" fillId="0" borderId="0" xfId="46" applyNumberFormat="1" applyFont="1"/>
    <xf numFmtId="41" fontId="18" fillId="0" borderId="0" xfId="46" applyFont="1" applyBorder="1" applyAlignment="1">
      <alignment horizontal="right" vertical="center" wrapText="1"/>
    </xf>
    <xf numFmtId="41" fontId="8" fillId="7" borderId="0" xfId="9" applyFont="1" applyFill="1" applyBorder="1" applyAlignment="1">
      <alignment horizontal="center" vertical="center" wrapText="1"/>
    </xf>
    <xf numFmtId="41" fontId="4" fillId="7" borderId="0" xfId="46" applyFont="1" applyFill="1" applyBorder="1" applyAlignment="1">
      <alignment horizontal="center" vertical="center"/>
    </xf>
    <xf numFmtId="41" fontId="0" fillId="0" borderId="0" xfId="46" applyFont="1" applyBorder="1"/>
    <xf numFmtId="168" fontId="0" fillId="0" borderId="0" xfId="46" applyNumberFormat="1" applyFont="1"/>
    <xf numFmtId="3" fontId="6" fillId="0" borderId="0" xfId="0" applyNumberFormat="1" applyFont="1"/>
    <xf numFmtId="0" fontId="2" fillId="0" borderId="0" xfId="46" applyNumberFormat="1" applyFont="1" applyAlignment="1"/>
    <xf numFmtId="41" fontId="0" fillId="0" borderId="0" xfId="46" applyFont="1" applyAlignment="1"/>
    <xf numFmtId="0" fontId="26" fillId="7" borderId="0" xfId="0" applyFont="1" applyFill="1" applyBorder="1" applyAlignment="1">
      <alignment horizontal="left"/>
    </xf>
    <xf numFmtId="0" fontId="0" fillId="7" borderId="0" xfId="0" applyFont="1" applyFill="1" applyBorder="1" applyAlignment="1">
      <alignment horizontal="left"/>
    </xf>
    <xf numFmtId="0" fontId="25" fillId="7" borderId="0" xfId="0" applyFont="1" applyFill="1" applyBorder="1" applyAlignment="1">
      <alignment horizontal="left"/>
    </xf>
    <xf numFmtId="168" fontId="6" fillId="0" borderId="0" xfId="46" applyNumberFormat="1" applyFont="1"/>
    <xf numFmtId="3" fontId="6" fillId="0" borderId="0" xfId="46" applyNumberFormat="1" applyFont="1"/>
    <xf numFmtId="165" fontId="0" fillId="0" borderId="0" xfId="46" applyNumberFormat="1" applyFont="1" applyBorder="1"/>
    <xf numFmtId="3" fontId="27" fillId="7" borderId="0" xfId="0" applyNumberFormat="1" applyFont="1" applyFill="1" applyBorder="1" applyAlignment="1"/>
    <xf numFmtId="3" fontId="26" fillId="0" borderId="0" xfId="47" applyNumberFormat="1" applyFont="1" applyFill="1" applyBorder="1" applyAlignment="1"/>
    <xf numFmtId="3" fontId="27" fillId="0" borderId="0" xfId="0" applyNumberFormat="1" applyFont="1" applyBorder="1" applyAlignment="1"/>
    <xf numFmtId="41" fontId="6" fillId="0" borderId="0" xfId="46" applyFont="1" applyBorder="1"/>
    <xf numFmtId="43" fontId="0" fillId="0" borderId="0" xfId="46" applyNumberFormat="1" applyFont="1"/>
    <xf numFmtId="41" fontId="6" fillId="0" borderId="0" xfId="0" applyNumberFormat="1" applyFont="1"/>
    <xf numFmtId="3" fontId="28" fillId="7" borderId="0" xfId="0" applyNumberFormat="1" applyFont="1" applyFill="1" applyBorder="1" applyAlignment="1"/>
    <xf numFmtId="41" fontId="28" fillId="7" borderId="0" xfId="0" applyNumberFormat="1" applyFont="1" applyFill="1" applyBorder="1" applyAlignment="1"/>
    <xf numFmtId="41" fontId="6" fillId="0" borderId="0" xfId="46" applyNumberFormat="1" applyFont="1"/>
    <xf numFmtId="165" fontId="0" fillId="0" borderId="0" xfId="46" applyNumberFormat="1" applyFont="1" applyAlignment="1"/>
    <xf numFmtId="169" fontId="6" fillId="0" borderId="0" xfId="46" applyNumberFormat="1" applyFont="1"/>
    <xf numFmtId="0" fontId="7" fillId="4" borderId="2" xfId="0" applyNumberFormat="1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vertical="top" wrapText="1"/>
    </xf>
    <xf numFmtId="43" fontId="29" fillId="11" borderId="2" xfId="0" applyNumberFormat="1" applyFont="1" applyFill="1" applyBorder="1" applyAlignment="1">
      <alignment vertical="top"/>
    </xf>
    <xf numFmtId="4" fontId="0" fillId="0" borderId="0" xfId="0" applyNumberFormat="1"/>
    <xf numFmtId="41" fontId="5" fillId="0" borderId="2" xfId="46" applyNumberFormat="1" applyFont="1" applyBorder="1" applyAlignment="1">
      <alignment horizontal="right" vertical="center"/>
    </xf>
    <xf numFmtId="169" fontId="0" fillId="0" borderId="0" xfId="0" applyNumberFormat="1"/>
    <xf numFmtId="43" fontId="5" fillId="7" borderId="2" xfId="47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1" fontId="7" fillId="2" borderId="1" xfId="46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165" fontId="7" fillId="2" borderId="1" xfId="9" applyNumberFormat="1" applyFont="1" applyFill="1" applyBorder="1" applyAlignment="1">
      <alignment horizontal="center" vertical="center" wrapText="1"/>
    </xf>
    <xf numFmtId="41" fontId="7" fillId="2" borderId="1" xfId="9" applyFont="1" applyFill="1" applyBorder="1" applyAlignment="1">
      <alignment horizontal="center" vertical="center" wrapText="1"/>
    </xf>
    <xf numFmtId="41" fontId="7" fillId="2" borderId="1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vertical="center"/>
    </xf>
    <xf numFmtId="0" fontId="12" fillId="5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41" fontId="9" fillId="4" borderId="6" xfId="46" applyFont="1" applyFill="1" applyBorder="1" applyAlignment="1">
      <alignment horizontal="center" vertical="center"/>
    </xf>
    <xf numFmtId="41" fontId="7" fillId="4" borderId="6" xfId="46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41" fontId="7" fillId="4" borderId="6" xfId="9" applyFont="1" applyFill="1" applyBorder="1" applyAlignment="1">
      <alignment horizontal="center" vertical="center" wrapText="1"/>
    </xf>
    <xf numFmtId="165" fontId="7" fillId="4" borderId="6" xfId="9" applyNumberFormat="1" applyFont="1" applyFill="1" applyBorder="1" applyAlignment="1">
      <alignment horizontal="center" vertical="center" wrapText="1"/>
    </xf>
    <xf numFmtId="41" fontId="7" fillId="4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2" applyNumberFormat="1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41" fontId="30" fillId="0" borderId="2" xfId="46" applyFont="1" applyBorder="1" applyAlignment="1">
      <alignment horizontal="center" vertical="center"/>
    </xf>
    <xf numFmtId="41" fontId="30" fillId="0" borderId="2" xfId="0" applyNumberFormat="1" applyFont="1" applyBorder="1" applyAlignment="1">
      <alignment horizontal="center" vertical="center"/>
    </xf>
    <xf numFmtId="43" fontId="30" fillId="0" borderId="2" xfId="0" applyNumberFormat="1" applyFont="1" applyBorder="1" applyAlignment="1">
      <alignment horizontal="center" vertical="center"/>
    </xf>
    <xf numFmtId="0" fontId="7" fillId="2" borderId="2" xfId="0" quotePrefix="1" applyFont="1" applyFill="1" applyBorder="1" applyAlignment="1">
      <alignment horizontal="center" vertical="center"/>
    </xf>
    <xf numFmtId="3" fontId="5" fillId="7" borderId="2" xfId="46" applyNumberFormat="1" applyFont="1" applyFill="1" applyBorder="1" applyAlignment="1">
      <alignment horizontal="right" vertical="center" wrapText="1"/>
    </xf>
    <xf numFmtId="43" fontId="5" fillId="0" borderId="2" xfId="47" applyFont="1" applyFill="1" applyBorder="1" applyAlignment="1">
      <alignment horizontal="center" vertical="center"/>
    </xf>
    <xf numFmtId="0" fontId="7" fillId="4" borderId="2" xfId="47" applyNumberFormat="1" applyFont="1" applyFill="1" applyBorder="1" applyAlignment="1">
      <alignment horizontal="center" vertical="center"/>
    </xf>
    <xf numFmtId="41" fontId="5" fillId="7" borderId="2" xfId="47" applyNumberFormat="1" applyFont="1" applyFill="1" applyBorder="1" applyAlignment="1">
      <alignment horizontal="right" vertical="center"/>
    </xf>
    <xf numFmtId="43" fontId="5" fillId="7" borderId="2" xfId="0" applyNumberFormat="1" applyFont="1" applyFill="1" applyBorder="1" applyAlignment="1">
      <alignment horizontal="center" vertical="center"/>
    </xf>
    <xf numFmtId="169" fontId="5" fillId="0" borderId="2" xfId="46" applyNumberFormat="1" applyFont="1" applyBorder="1" applyAlignment="1">
      <alignment horizontal="right" vertical="center"/>
    </xf>
    <xf numFmtId="4" fontId="5" fillId="0" borderId="2" xfId="46" applyNumberFormat="1" applyFont="1" applyFill="1" applyBorder="1" applyAlignment="1">
      <alignment horizontal="right" vertical="center"/>
    </xf>
    <xf numFmtId="4" fontId="5" fillId="0" borderId="2" xfId="47" applyNumberFormat="1" applyFont="1" applyFill="1" applyBorder="1" applyAlignment="1">
      <alignment horizontal="center" vertical="center"/>
    </xf>
    <xf numFmtId="4" fontId="5" fillId="7" borderId="2" xfId="47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vertical="top" wrapText="1"/>
    </xf>
    <xf numFmtId="0" fontId="4" fillId="7" borderId="2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1" fontId="11" fillId="0" borderId="3" xfId="2" applyFont="1" applyFill="1" applyBorder="1" applyAlignment="1">
      <alignment horizontal="center" vertical="center" wrapText="1"/>
    </xf>
    <xf numFmtId="41" fontId="11" fillId="0" borderId="5" xfId="2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1" fontId="11" fillId="0" borderId="1" xfId="2" applyFont="1" applyFill="1" applyBorder="1" applyAlignment="1">
      <alignment horizontal="center" vertical="center" wrapText="1"/>
    </xf>
    <xf numFmtId="41" fontId="11" fillId="0" borderId="7" xfId="2" applyFont="1" applyFill="1" applyBorder="1" applyAlignment="1">
      <alignment horizontal="center" vertical="center" wrapText="1"/>
    </xf>
    <xf numFmtId="41" fontId="11" fillId="0" borderId="4" xfId="2" applyFont="1" applyFill="1" applyBorder="1" applyAlignment="1">
      <alignment horizontal="center" vertical="center" wrapText="1"/>
    </xf>
    <xf numFmtId="41" fontId="11" fillId="0" borderId="9" xfId="2" applyFont="1" applyFill="1" applyBorder="1" applyAlignment="1">
      <alignment horizontal="center" vertical="center" wrapText="1"/>
    </xf>
    <xf numFmtId="41" fontId="11" fillId="0" borderId="10" xfId="2" applyFont="1" applyFill="1" applyBorder="1" applyAlignment="1">
      <alignment horizontal="center" vertical="center" wrapText="1"/>
    </xf>
    <xf numFmtId="41" fontId="11" fillId="0" borderId="11" xfId="2" applyFont="1" applyFill="1" applyBorder="1" applyAlignment="1">
      <alignment horizontal="center" vertical="center" wrapText="1"/>
    </xf>
    <xf numFmtId="41" fontId="11" fillId="0" borderId="12" xfId="2" applyFont="1" applyFill="1" applyBorder="1" applyAlignment="1">
      <alignment horizontal="center" vertical="center" wrapText="1"/>
    </xf>
    <xf numFmtId="41" fontId="11" fillId="0" borderId="13" xfId="2" applyFont="1" applyFill="1" applyBorder="1" applyAlignment="1">
      <alignment horizontal="center" vertical="center" wrapText="1"/>
    </xf>
    <xf numFmtId="41" fontId="11" fillId="0" borderId="14" xfId="2" applyFont="1" applyFill="1" applyBorder="1" applyAlignment="1">
      <alignment horizontal="center" vertical="center" wrapText="1"/>
    </xf>
    <xf numFmtId="165" fontId="11" fillId="0" borderId="9" xfId="2" applyNumberFormat="1" applyFont="1" applyFill="1" applyBorder="1" applyAlignment="1">
      <alignment horizontal="center" vertical="center" wrapText="1"/>
    </xf>
    <xf numFmtId="165" fontId="11" fillId="0" borderId="11" xfId="2" applyNumberFormat="1" applyFont="1" applyFill="1" applyBorder="1" applyAlignment="1">
      <alignment horizontal="center" vertical="center" wrapText="1"/>
    </xf>
    <xf numFmtId="165" fontId="11" fillId="0" borderId="12" xfId="2" applyNumberFormat="1" applyFont="1" applyFill="1" applyBorder="1" applyAlignment="1">
      <alignment horizontal="center" vertical="center" wrapText="1"/>
    </xf>
    <xf numFmtId="165" fontId="11" fillId="0" borderId="14" xfId="2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1" fontId="10" fillId="0" borderId="9" xfId="2" applyFont="1" applyFill="1" applyBorder="1" applyAlignment="1">
      <alignment horizontal="center" vertical="center" wrapText="1"/>
    </xf>
    <xf numFmtId="41" fontId="10" fillId="0" borderId="10" xfId="2" applyFont="1" applyFill="1" applyBorder="1" applyAlignment="1">
      <alignment horizontal="center" vertical="center" wrapText="1"/>
    </xf>
    <xf numFmtId="41" fontId="10" fillId="0" borderId="11" xfId="2" applyFont="1" applyFill="1" applyBorder="1" applyAlignment="1">
      <alignment horizontal="center" vertical="center" wrapText="1"/>
    </xf>
    <xf numFmtId="41" fontId="10" fillId="0" borderId="12" xfId="2" applyFont="1" applyFill="1" applyBorder="1" applyAlignment="1">
      <alignment horizontal="center" vertical="center" wrapText="1"/>
    </xf>
    <xf numFmtId="41" fontId="10" fillId="0" borderId="13" xfId="2" applyFont="1" applyFill="1" applyBorder="1" applyAlignment="1">
      <alignment horizontal="center" vertical="center" wrapText="1"/>
    </xf>
    <xf numFmtId="41" fontId="10" fillId="0" borderId="14" xfId="2" applyFont="1" applyFill="1" applyBorder="1" applyAlignment="1">
      <alignment horizontal="center" vertical="center" wrapText="1"/>
    </xf>
    <xf numFmtId="41" fontId="10" fillId="0" borderId="3" xfId="2" applyFont="1" applyFill="1" applyBorder="1" applyAlignment="1">
      <alignment horizontal="center" vertical="center" wrapText="1"/>
    </xf>
    <xf numFmtId="41" fontId="10" fillId="0" borderId="5" xfId="2" applyFont="1" applyFill="1" applyBorder="1" applyAlignment="1">
      <alignment horizontal="center" vertical="center" wrapText="1"/>
    </xf>
    <xf numFmtId="41" fontId="10" fillId="0" borderId="1" xfId="2" applyFont="1" applyFill="1" applyBorder="1" applyAlignment="1">
      <alignment horizontal="center" vertical="center" wrapText="1"/>
    </xf>
    <xf numFmtId="41" fontId="10" fillId="0" borderId="7" xfId="2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1" fontId="10" fillId="0" borderId="4" xfId="2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5" fontId="11" fillId="0" borderId="2" xfId="2" applyNumberFormat="1" applyFont="1" applyFill="1" applyBorder="1" applyAlignment="1">
      <alignment horizontal="center" vertical="center" wrapText="1"/>
    </xf>
    <xf numFmtId="165" fontId="11" fillId="0" borderId="3" xfId="2" applyNumberFormat="1" applyFont="1" applyFill="1" applyBorder="1" applyAlignment="1">
      <alignment horizontal="center" vertical="center" wrapText="1"/>
    </xf>
    <xf numFmtId="165" fontId="11" fillId="0" borderId="5" xfId="2" applyNumberFormat="1" applyFont="1" applyFill="1" applyBorder="1" applyAlignment="1">
      <alignment horizontal="center" vertic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165" fontId="11" fillId="0" borderId="7" xfId="2" applyNumberFormat="1" applyFont="1" applyFill="1" applyBorder="1" applyAlignment="1">
      <alignment horizontal="center" vertical="center" wrapText="1"/>
    </xf>
    <xf numFmtId="165" fontId="7" fillId="0" borderId="1" xfId="2" applyNumberFormat="1" applyFont="1" applyFill="1" applyBorder="1" applyAlignment="1">
      <alignment horizontal="center" vertical="center" wrapText="1"/>
    </xf>
    <xf numFmtId="165" fontId="7" fillId="0" borderId="7" xfId="2" applyNumberFormat="1" applyFont="1" applyFill="1" applyBorder="1" applyAlignment="1">
      <alignment horizontal="center" vertical="center" wrapText="1"/>
    </xf>
    <xf numFmtId="41" fontId="7" fillId="0" borderId="3" xfId="2" applyFont="1" applyFill="1" applyBorder="1" applyAlignment="1">
      <alignment horizontal="center" vertical="center" wrapText="1"/>
    </xf>
    <xf numFmtId="41" fontId="7" fillId="0" borderId="5" xfId="2" applyFont="1" applyFill="1" applyBorder="1" applyAlignment="1">
      <alignment horizontal="center" vertical="center" wrapText="1"/>
    </xf>
  </cellXfs>
  <cellStyles count="51">
    <cellStyle name="Comma" xfId="47" builtinId="3"/>
    <cellStyle name="Comma [0]" xfId="46" builtinId="6"/>
    <cellStyle name="Comma [0] 2" xfId="2" xr:uid="{00000000-0005-0000-0000-000002000000}"/>
    <cellStyle name="Comma [0] 2 2" xfId="9" xr:uid="{00000000-0005-0000-0000-000003000000}"/>
    <cellStyle name="Comma [0] 3" xfId="6" xr:uid="{00000000-0005-0000-0000-000004000000}"/>
    <cellStyle name="Comma [0] 3 2" xfId="12" xr:uid="{00000000-0005-0000-0000-000005000000}"/>
    <cellStyle name="Comma [0] 4" xfId="15" xr:uid="{00000000-0005-0000-0000-000006000000}"/>
    <cellStyle name="Comma [0] 5" xfId="11" xr:uid="{00000000-0005-0000-0000-000007000000}"/>
    <cellStyle name="Comma 10" xfId="22" xr:uid="{00000000-0005-0000-0000-000008000000}"/>
    <cellStyle name="Comma 11" xfId="23" xr:uid="{00000000-0005-0000-0000-000009000000}"/>
    <cellStyle name="Comma 12" xfId="24" xr:uid="{00000000-0005-0000-0000-00000A000000}"/>
    <cellStyle name="Comma 13" xfId="25" xr:uid="{00000000-0005-0000-0000-00000B000000}"/>
    <cellStyle name="Comma 14" xfId="26" xr:uid="{00000000-0005-0000-0000-00000C000000}"/>
    <cellStyle name="Comma 15" xfId="27" xr:uid="{00000000-0005-0000-0000-00000D000000}"/>
    <cellStyle name="Comma 16" xfId="28" xr:uid="{00000000-0005-0000-0000-00000E000000}"/>
    <cellStyle name="Comma 17" xfId="29" xr:uid="{00000000-0005-0000-0000-00000F000000}"/>
    <cellStyle name="Comma 18" xfId="30" xr:uid="{00000000-0005-0000-0000-000010000000}"/>
    <cellStyle name="Comma 19" xfId="32" xr:uid="{00000000-0005-0000-0000-000011000000}"/>
    <cellStyle name="Comma 2" xfId="3" xr:uid="{00000000-0005-0000-0000-000012000000}"/>
    <cellStyle name="Comma 2 2" xfId="18" xr:uid="{00000000-0005-0000-0000-000013000000}"/>
    <cellStyle name="Comma 2 3" xfId="7" xr:uid="{00000000-0005-0000-0000-000014000000}"/>
    <cellStyle name="Comma 20" xfId="34" xr:uid="{00000000-0005-0000-0000-000015000000}"/>
    <cellStyle name="Comma 21" xfId="31" xr:uid="{00000000-0005-0000-0000-000016000000}"/>
    <cellStyle name="Comma 22" xfId="33" xr:uid="{00000000-0005-0000-0000-000017000000}"/>
    <cellStyle name="Comma 23" xfId="35" xr:uid="{00000000-0005-0000-0000-000018000000}"/>
    <cellStyle name="Comma 24" xfId="36" xr:uid="{00000000-0005-0000-0000-000019000000}"/>
    <cellStyle name="Comma 25" xfId="37" xr:uid="{00000000-0005-0000-0000-00001A000000}"/>
    <cellStyle name="Comma 26" xfId="39" xr:uid="{00000000-0005-0000-0000-00001B000000}"/>
    <cellStyle name="Comma 27" xfId="40" xr:uid="{00000000-0005-0000-0000-00001C000000}"/>
    <cellStyle name="Comma 28" xfId="41" xr:uid="{00000000-0005-0000-0000-00001D000000}"/>
    <cellStyle name="Comma 29" xfId="38" xr:uid="{00000000-0005-0000-0000-00001E000000}"/>
    <cellStyle name="Comma 3" xfId="14" xr:uid="{00000000-0005-0000-0000-00001F000000}"/>
    <cellStyle name="Comma 30" xfId="43" xr:uid="{00000000-0005-0000-0000-000020000000}"/>
    <cellStyle name="Comma 31" xfId="45" xr:uid="{00000000-0005-0000-0000-000021000000}"/>
    <cellStyle name="Comma 32" xfId="44" xr:uid="{00000000-0005-0000-0000-000022000000}"/>
    <cellStyle name="Comma 33" xfId="42" xr:uid="{00000000-0005-0000-0000-000023000000}"/>
    <cellStyle name="Comma 4" xfId="16" xr:uid="{00000000-0005-0000-0000-000024000000}"/>
    <cellStyle name="Comma 5" xfId="17" xr:uid="{00000000-0005-0000-0000-000025000000}"/>
    <cellStyle name="Comma 6" xfId="10" xr:uid="{00000000-0005-0000-0000-000026000000}"/>
    <cellStyle name="Comma 7" xfId="19" xr:uid="{00000000-0005-0000-0000-000027000000}"/>
    <cellStyle name="Comma 8" xfId="20" xr:uid="{00000000-0005-0000-0000-000028000000}"/>
    <cellStyle name="Comma 9" xfId="21" xr:uid="{00000000-0005-0000-0000-000029000000}"/>
    <cellStyle name="Normal" xfId="0" builtinId="0"/>
    <cellStyle name="Normal 2" xfId="1" xr:uid="{00000000-0005-0000-0000-00002B000000}"/>
    <cellStyle name="Normal 2 2" xfId="13" xr:uid="{00000000-0005-0000-0000-00002C000000}"/>
    <cellStyle name="Normal 2 2 2" xfId="50" xr:uid="{00000000-0005-0000-0000-00002D000000}"/>
    <cellStyle name="Normal 2 3" xfId="48" xr:uid="{00000000-0005-0000-0000-00002E000000}"/>
    <cellStyle name="Normal 3" xfId="5" xr:uid="{00000000-0005-0000-0000-00002F000000}"/>
    <cellStyle name="Normal 3 2" xfId="8" xr:uid="{00000000-0005-0000-0000-000030000000}"/>
    <cellStyle name="Percent 2" xfId="4" xr:uid="{00000000-0005-0000-0000-000031000000}"/>
    <cellStyle name="Percent 2 2" xfId="49" xr:uid="{00000000-0005-0000-0000-000032000000}"/>
  </cellStyles>
  <dxfs count="0"/>
  <tableStyles count="0" defaultTableStyle="TableStyleMedium2" defaultPivotStyle="PivotStyleLight16"/>
  <colors>
    <mruColors>
      <color rgb="FFFF8B8B"/>
      <color rgb="FFFFCCCC"/>
      <color rgb="FFFFCC99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974550" y="34480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945975" y="344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4955500" y="34480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4945975" y="344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955500" y="34480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6350</xdr:colOff>
      <xdr:row>11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6350</xdr:colOff>
      <xdr:row>11</xdr:row>
      <xdr:rowOff>0</xdr:rowOff>
    </xdr:from>
    <xdr:ext cx="65" cy="8399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6350</xdr:colOff>
      <xdr:row>11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6350</xdr:colOff>
      <xdr:row>11</xdr:row>
      <xdr:rowOff>0</xdr:rowOff>
    </xdr:from>
    <xdr:ext cx="65" cy="3827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11</xdr:row>
      <xdr:rowOff>0</xdr:rowOff>
    </xdr:from>
    <xdr:ext cx="65" cy="1222654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24974550" y="184785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8399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24955500" y="184785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11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24945975" y="184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11</xdr:row>
      <xdr:rowOff>0</xdr:rowOff>
    </xdr:from>
    <xdr:ext cx="65" cy="3827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24955500" y="184785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6350</xdr:colOff>
      <xdr:row>11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2023725" y="419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6350</xdr:colOff>
      <xdr:row>11</xdr:row>
      <xdr:rowOff>0</xdr:rowOff>
    </xdr:from>
    <xdr:ext cx="65" cy="8399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2023725" y="41910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6350</xdr:colOff>
      <xdr:row>11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2023725" y="419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6350</xdr:colOff>
      <xdr:row>11</xdr:row>
      <xdr:rowOff>0</xdr:rowOff>
    </xdr:from>
    <xdr:ext cx="65" cy="3827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2023725" y="41910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C1484B85-341F-4211-834A-6949B0B5526C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4544B868-40FF-49DA-B909-69158D27E09E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6B35FCBF-A746-487F-AD26-9D2E3C9733A0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70ABB794-23BC-4989-BA2E-2CBB7D6BA7CC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8B08BFB5-D523-43FF-96CD-5707454D3D9A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179324D2-AD4B-4DF6-B79B-83F2B63FE1FB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393588D7-DD46-4B57-800F-546D8BC5063D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878AAB8-C0E9-48CE-BE8E-2517B9EBF9A2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AFCA0E64-D366-4B88-9A91-7A489B2D7950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A3EAC3C6-5C1E-43AE-A215-A50E8CC96A1D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23EEB7D9-0347-4DC9-B792-9CFF8C04A0C6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AA35D446-DBDE-477E-936C-5CDFD1789EEC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1BE1A909-ADD4-405F-A25A-7ED93C227E65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BABEF01B-4FDF-454F-A817-6FA9C5D39D9F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DB759D21-AA73-45EF-8D55-F122B666D7F8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5343F253-2E16-4413-ADC6-69C2FFB8ABB3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9881B3FF-9000-498D-9638-8C31AAD81DA1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ACA4BDA-EC1B-43DD-AAF4-E98BE473BCF6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3A702118-8637-4D42-8B1F-AA4CE31E9D15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E95A631-AA2E-4601-8CEB-9D9E5B661E75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C91D24CD-AD58-4645-8CE3-F772E3DAF6F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20541124-BB6E-462F-AFCA-BB2867862B8A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17E72AA7-C8AA-42E7-81DC-1692BE385B7E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E0E47A87-32E9-44A9-B49C-7F625EEEB324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619D5A5-23C7-4E7C-BCDA-02D3F82FF286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0701562-CD99-4E24-97CA-16B795223BC0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DF929C60-A960-408C-A5B1-E62E480BDB42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BBF466FB-8223-4F6D-A31C-FB1EF56BCF77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82987F91-1505-4B3C-9CC8-719EEF3E90F2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E24FEDE-76F6-464A-8155-10A603425BFD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F828BAA3-93BB-4E1E-A4FE-C442A7D60F5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66343AF3-9A96-40BD-BD54-C893560D3EA8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7B93811-6FDF-4AE0-A8FA-D9CC64B1EEE7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48D3457-9483-474E-87D9-61C65E555694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9D1005E0-C8A6-4D13-AB47-4C660AB62541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D74B8AE5-430C-43C6-8168-1A6F5C24B599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1D9BCE0-EC18-4119-99E0-D12A9265040E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2599029F-55CC-4D36-8745-7B1BCDE74BE7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BD27BA4F-6B0A-4141-951B-C7ECA3B6AB30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70D9A7BD-8534-4A42-BEAB-5EE7EA88C521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F985E002-6B3D-4ACA-8FCB-B7E378796742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3FEB64E3-91EE-4E0D-ACF7-DED906791DBB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D3D3C877-4EAF-4A68-9BA0-E19875D17EF2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E4C73FD6-8611-4409-9852-096E658445BA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8E97BB3A-7270-46C9-865D-F9CB3C9A752E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211541-BE8F-4F76-89FF-D28E8966FA0E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E88B594B-74CC-4875-B402-644790A723A8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924DDB75-41A6-4103-A421-0ECEC5B2DF4A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11B179F7-23E6-40EC-8487-F49A50EB0255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8D180FFB-EE56-4BB2-BB48-EC9D6F181C4E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9FAA2C1A-9404-475F-A868-81F2D76562C0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EC8DC8B5-A6E8-4F1A-8A40-3B7D84BB66FC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E02D4D19-DEF4-49D6-8420-391E90B09D2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54203F0-2BE3-41E3-A3CC-CF544EBF84C9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2F96A237-6D5D-436E-8F24-20849E9480DA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A78B1F6A-BCD8-47FE-85B9-8725BA153946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18967FB1-8401-4D3E-B70D-EFB5E036196F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83457BB9-23D5-4061-8FF1-9D45B8E8138E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B4BEAC1-2921-4D4E-A25F-22D5D3B60972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C9B1049E-B567-4FAF-AAED-BB5EE4379D60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EC83CF27-303C-47AE-A10E-3276A5517282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BE6AE565-D583-441D-A296-4E72AD164026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5794C54-81BF-49AC-833A-B910E610E249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CAB70BA4-35F9-460D-895C-B5A4C4463ADC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97F8BE2-1E3F-4AB9-834D-294FD9D95A3C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B1DC71C6-E69D-4FFB-A3D2-DEA7DEDC5044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22430A56-ECCD-47B3-A1D4-B6AE32B59D1E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2AC1A3-8354-4E36-BE8B-340823954B71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4E81C2C9-7939-44F8-AA97-B3E668C0461B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901A7F9F-B15C-4D61-B237-38ECEAB6A0D4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82DB1808-AC15-4D39-BA59-0423DB4024BE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BBC2F2AD-0CB9-4232-8FC2-5B8BB05E3B1A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AEBEAD28-48FB-4275-A93E-29E78BE17BF3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A687CF81-F4EF-4E43-A813-A6693F41CA71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17618A23-2019-4EB4-ADC9-B04FEB54DA32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FF21BC5-C05C-448D-990A-07BF67C03B0D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3EAF230E-4D9B-4B8A-8835-055963C3D8DD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BEAFF8B0-46DF-4294-85D1-B7B39D49C0AA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27406E7-D9E0-4B18-AF7A-F71E0767A841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B7E5298-EFFA-4CEF-9AFD-73A9C90511CB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B3C2F6EB-FB1D-4486-A48F-71CC798BD4C2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1998E5C8-A249-4D15-9CD6-4D9E38C59F5D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D576891-2C2E-4546-AF94-98E3B25815A9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834BBB49-2973-45FC-A91C-98B45182F9AA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FF8096F-DB78-48FD-9D01-507CEB61D30F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E3E6E7E5-ECD8-4C97-B49C-151571CF8514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DB8F1E41-7D18-47CA-BF8B-B916B463A4F1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4F0CF02E-AD30-4854-AD6F-456D6026C0F1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CD1819B-2C56-4D96-94F1-377E7A9F60C3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B5EAB474-6319-494D-B38F-61F1826C7E00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A14A08D-388D-4195-A819-97468C64B626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6C84240-50CA-4282-98FC-2D2D9A5F9A46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C555ABEF-6C40-46B5-B088-B32167D8E3D9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97949D9A-901F-4F20-AC31-16AE6BA71EA4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E54C2C3-2A47-48AA-879C-088E99B25592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8B822B06-C01D-4AE7-A7FD-36324FA8BB2D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ED03C227-D4DC-48EC-98A8-FB17F50B0AFC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9C06E03C-BAA0-4E93-8154-01525986496D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8FC0B382-B29C-4293-B82D-4B2EB553CD51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F336219F-0AA6-40F1-85A7-9E4C53D4E7C8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E240D221-7C98-4829-B7C3-5A3D10A92B90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57169EB0-C0BA-43B5-9203-ACA899AA8C3B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E080458E-262C-44CF-AB67-A15C7B473FFC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FFE9F590-2258-4A2F-B09E-CC9B14936B0D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FE43DFD0-DE10-49C2-A7E2-174501257051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4AC9AD9-BC38-49AD-881C-400DEC64C1E3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D9E2577F-695C-4DD7-AF30-495749823A0C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6D971236-7232-418D-9190-81B8919D66EA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50FED4B-3570-4B2F-B7E5-AC5B582A3613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D9BE2C29-F8B2-453E-B093-343614C65FE3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A9CCA1FA-EA0D-4CE0-956A-04FBC6FB3CED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8660A105-6EE1-41D1-B927-71A3C98B6412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8041A484-5153-4919-B058-6B63EE5C6423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D277F0E3-15E7-447C-A874-4E154A5D67A1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329A3D87-3500-4840-9C93-91A1C4583AC0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242DACBB-6C2F-4E84-A47E-AAA9FB2F63CD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348594F9-CC44-45B6-8E4A-915B2C469E46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59FA2EDE-5BD2-448C-A741-577075D0C350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C374C5AF-A8D6-495F-9293-355607BC1AD0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54BB3054-7231-4AE5-B671-EAB2D2E07C31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4C255A5D-8E82-44AE-A00A-95060C3EBD11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DDAC38C5-AD46-48E9-B7A4-7BC22DA3FAF4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B7926B13-F244-4131-8F32-59C359CF3632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CCA0F41-E3CF-4028-86AF-46B24FE5AA50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6E351C08-6B2E-4EB7-AFE4-2F3A0C89296C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90D83A40-4C25-4249-A79A-862281AA415F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60951C54-F1BE-4FA0-A3F3-7F43DB29AA02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BC48CA91-8713-42E6-BCED-B625EF595931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D62FA4D8-BAD7-4332-B2EB-E095A7D7845C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B10ED09F-4DD5-418A-9EE9-C46D9A1F89F9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FC084BB-E458-49F7-9B33-FC85EF195711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2024695A-21FE-4176-844D-3A4FA69DAF03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CFCE333A-A571-4BA3-98DC-9FE113BBE791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B1678FC7-2365-452B-82AB-F9FADCE9FCE7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6EABCBE-065C-41FB-B489-F47CA2D4BEE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79D82477-6FD3-43DE-95C5-1DF8141C1273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B564013-F5D0-458D-B64B-8A83C60FAE6E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3C603EC5-9FC2-47D5-9A27-0AEF0F6542E0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1D8BB813-212A-4843-BD26-B6F1E0011F08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C1D98D99-8135-4EC2-A12C-8349372C2A76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57D45F53-7AAC-4B2F-85B7-3B505EE1CF88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20AB7613-1DCF-46C1-AB30-9EF5CD838B12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FA54FCFB-FFAA-4390-A614-A2CDD44B09DD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4FF7B248-8670-4FBE-B7CF-E243AF1B24BF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AB2B1F2A-3A00-4612-ACF2-59EF915A8853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56F382E2-99CD-4A5F-A4F5-0DE7471B8F44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DFBA9169-B7E2-4BED-AA1E-51DCB1A6ED29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4C9945B7-0E19-4AF9-8736-9ED4CBFE2CE8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BE834D33-D0AC-4CE9-AD5B-55DBA9772CC4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4F192322-3B24-42AA-920E-8E14054FD1C7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F14C8619-2C0B-4DB6-A728-76C44D17A02E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41CA3021-471D-4C2F-9892-8CBBFEAAC88C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43477A06-C716-4528-8F9F-29939EE4FD69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5EC0F755-AAF1-4BF9-BBF9-D7D641D8FC5F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16DF326-A8E0-4C0A-885E-79BD8B0F522F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AA2D6B67-63DE-4274-BB91-D449E0F628D4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3D5049FF-C281-4188-9A1F-859FE124FE3C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93A669F2-13BB-410D-B6D2-FA9871BA293F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9DE7D356-2968-498C-BDF5-9061C0B3D066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4E343BC9-67B6-407D-A2DE-6C43DB68AFCF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3BBFCBDE-348C-4451-B12A-1C5038AB54F8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129F2DEA-6046-4B1E-B80A-9F9DE85C8852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D6DCB90D-9E15-4A8F-960C-3DDB2A7A621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B33F0276-DE00-4764-9463-4B2E315D9372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533572FF-EE15-4E8D-975D-D95C39B241E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EB352901-0DBB-4530-99AB-61845153D32A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DEF4DAE2-DDED-4180-894C-9A9A983D6297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CC2D38CD-A280-4F1E-A678-0639E8F9B38C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B48D64D5-73ED-4872-BE79-3D9222EF5143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B924F9CA-A7C9-4E5F-A7B0-F6AAC14DF23A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433B96CF-687B-4DB4-AD41-760F7E7E6BA7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BD9E6BA3-41F9-4BD2-B324-24F71484F300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2B60C932-2F4C-4C72-9D39-A2562507D832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10303DF-7F19-48FF-B6F3-EF76F4582984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EDA1AE6B-82F6-44DA-A756-E1EFA76836A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912B31C8-3475-450D-9A9F-CE0CB48F7BC9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E7930E60-C998-4290-BBB7-B969CF7AA36E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D6A61423-9169-4E81-824A-A6B44789699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E8CFCB08-C4D4-4A17-A0C7-FD6C94F64D68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FEB0FC66-7BA0-4D90-B8D3-2A5C0F3B060D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65EDBDB5-64B9-4DBF-90CE-A16AF7088B1B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1060C1D1-CE94-4E15-AEDB-777D2D899B61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A107FAE2-C2D2-402B-AF04-3600687BFF9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9C96B18C-4336-42CE-B130-C17B72E11F65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EDE88D26-4947-461B-A6DD-229B2628AFC6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F857D45B-E114-47E0-833F-C2E50B67D64C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AEC0E604-D1DA-463D-8163-CBB6CDFC94B9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6FB86A94-30B9-449B-BFC6-993FBF3BE59D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BD7FCDDD-CE3E-4F65-B1D5-7A3CF5E930C6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CD79884-657F-4BEF-8578-BDCC7D68399D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1811C6B-F1B2-4E03-AB7E-2EF8D7C4385D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A0B268F0-FA56-4165-9149-4B73F22B4E91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57C567AB-5206-41C4-886A-1D0D8675D37B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11B944BC-3C25-4CA9-9F19-7A483FEBC923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88CC0C04-20D9-4CFE-9944-5277FB8DCA8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5E376C5B-BCBE-415B-9F2C-60E6ADB0E15A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209479DA-C4E7-4F16-B506-B6BE78B341A6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DF2C80EA-1796-40D7-A3D6-A96682497158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EF9B8FF1-68BC-43DE-8C63-84BAE0ECFD2A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DCDE4022-91E0-45D3-86ED-BFCD3456F6F5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C7E829AD-DD6A-4635-BC9B-1537236E233D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DCBF954F-7224-4480-9A95-755FD0A088B9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EBA1FCE1-F07C-4150-895C-D1E511D9080B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4630F8E-3B01-4EAC-8ED0-82C88F5BE7D3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6B7F033A-3201-4A1E-8907-7E4F073EFE27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93467A13-E664-4130-B9A8-6A50ACF57A12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A22F8850-4450-4A6F-B42D-E4444DBCD1C8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EAA660A5-0A68-4F91-AC42-5FE64DAC2C6C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8E509728-CAFF-457E-B590-DB423EF1E51F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6CED191E-5A87-4345-97AD-F893D87991AF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9E67BFFF-6768-45EC-86F0-397CDA1AEF4C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D9DC0754-C08E-4978-8D24-550AC0D37A0A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F91E5ACD-7B02-4BF1-BFE7-B35D47E35F7B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FAC0A468-5217-443E-BB24-B39957EBD06F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4F5F3AA4-35B3-42E4-84D6-B71003CCC2EE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3ACA80DF-67E9-4C19-A483-7E3C9A4D8C1A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B3350047-2E10-40F1-BA05-A886B81A3495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1C4907DB-4ED4-40C4-A938-00B32138F990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FEFBA918-6A9D-4B07-B491-073C3BF6DCE6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B7007681-6A93-42C7-A96C-4C45C6D584EB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2A608223-FC13-46DE-9261-4ABE2AB604EE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F5567EC-5083-4B6A-99D7-3B3C6F15F3FF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CE4681D6-E9DB-4891-8794-35EBF3B461A8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8008FBFE-F11B-4D25-B165-D065617621DB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4238DE52-0875-4B5C-BB3C-0CB90374A2DE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92852440-7027-4694-93A9-A4ED94BB8BD0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FBBE6FA4-12A4-4E57-A01D-E3318A2FB0AF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761D4E32-87A1-4D20-9D1E-E32B7361A9E2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D17F4CA3-6F37-4EB6-A29B-9372A1CFE5FF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53C4DD08-D35F-4009-8E55-7440EF92F6EB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AD53D492-E6AD-4A33-BC23-7F2255C5C7B3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F19DAD5B-6E9C-47E7-8909-0B963B670560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7CD99A5E-7B36-4F45-9EA1-8AD92B50A886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AF4C11C0-1866-4E2D-9B10-47244B56D3A7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9EAAC10F-4245-49C6-878B-2E9131384361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F36A701D-BFD2-4AEC-ACA8-A7E28BCB8A81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C020088F-CC7B-4623-BDF0-28CC62BBD475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F9405F99-9DB3-42F8-AC4A-ACEEE2E5475D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495D8442-72C9-4EA8-A2ED-89E5D79F6284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73AA1DF7-8C8F-4AC4-92A7-D885423C5C3F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CCC779EE-50FE-4A89-B0A4-F063D7B395C7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F078B27-E8FB-45F6-8106-9565B96BF5F0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ECDC5FD4-8325-4A02-840B-069EBAAAE103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45F07D3-BEF7-4B40-B45B-961B4BE5B052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8BF3C17F-9698-4500-9714-FEDD404AAE82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5C7AAA3E-72C0-420C-9045-6665F2BF3A19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6134C4D1-FC63-49B0-BE73-6AC8D8EDBB0F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9259CADA-7A37-4E94-8F6E-C21AB566BA1F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37999EB0-75AE-4050-A8F5-1B44656D09A8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1385564-F22E-4C18-8F9A-FDACB6BAB8E7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D29EE2A0-4F81-406E-B33B-74D80385A517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1333500</xdr:colOff>
      <xdr:row>12</xdr:row>
      <xdr:rowOff>0</xdr:rowOff>
    </xdr:from>
    <xdr:ext cx="65" cy="1222654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E10C9270-4890-45C9-A042-5E56B6C42044}"/>
            </a:ext>
          </a:extLst>
        </xdr:cNvPr>
        <xdr:cNvSpPr txBox="1"/>
      </xdr:nvSpPr>
      <xdr:spPr>
        <a:xfrm>
          <a:off x="11341100" y="4178300"/>
          <a:ext cx="65" cy="1222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D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1268334E-EF60-4BA3-B430-E601E2246BF4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8399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9B5CCE68-34C3-4548-A8B6-F1FC9E5A75B4}"/>
            </a:ext>
          </a:extLst>
        </xdr:cNvPr>
        <xdr:cNvSpPr txBox="1"/>
      </xdr:nvSpPr>
      <xdr:spPr>
        <a:xfrm>
          <a:off x="11322050" y="4178300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1304925</xdr:colOff>
      <xdr:row>12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87080313-590C-45C1-A56A-9F9E5AD91EEC}"/>
            </a:ext>
          </a:extLst>
        </xdr:cNvPr>
        <xdr:cNvSpPr txBox="1"/>
      </xdr:nvSpPr>
      <xdr:spPr>
        <a:xfrm>
          <a:off x="11312525" y="417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1314450</xdr:colOff>
      <xdr:row>12</xdr:row>
      <xdr:rowOff>0</xdr:rowOff>
    </xdr:from>
    <xdr:ext cx="65" cy="3827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98E5EBEE-3A33-4823-B059-371A84C8EF1A}"/>
            </a:ext>
          </a:extLst>
        </xdr:cNvPr>
        <xdr:cNvSpPr txBox="1"/>
      </xdr:nvSpPr>
      <xdr:spPr>
        <a:xfrm>
          <a:off x="11322050" y="4178300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6350</xdr:colOff>
      <xdr:row>11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2D41CB5E-35B1-46EE-9B94-2C766882AF8A}"/>
            </a:ext>
          </a:extLst>
        </xdr:cNvPr>
        <xdr:cNvSpPr txBox="1"/>
      </xdr:nvSpPr>
      <xdr:spPr>
        <a:xfrm>
          <a:off x="22474767" y="41486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6350</xdr:colOff>
      <xdr:row>11</xdr:row>
      <xdr:rowOff>0</xdr:rowOff>
    </xdr:from>
    <xdr:ext cx="65" cy="8399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4F9B69DE-6D92-4E1D-B8F7-5B4B4D753A9E}"/>
            </a:ext>
          </a:extLst>
        </xdr:cNvPr>
        <xdr:cNvSpPr txBox="1"/>
      </xdr:nvSpPr>
      <xdr:spPr>
        <a:xfrm>
          <a:off x="22474767" y="4148667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6350</xdr:colOff>
      <xdr:row>11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38C5E31B-5AD9-4409-B884-5530EBFA25D6}"/>
            </a:ext>
          </a:extLst>
        </xdr:cNvPr>
        <xdr:cNvSpPr txBox="1"/>
      </xdr:nvSpPr>
      <xdr:spPr>
        <a:xfrm>
          <a:off x="22474767" y="41486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6350</xdr:colOff>
      <xdr:row>11</xdr:row>
      <xdr:rowOff>0</xdr:rowOff>
    </xdr:from>
    <xdr:ext cx="65" cy="3827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9C0FDE09-5B11-4A4F-9E5B-8B0AA116CE52}"/>
            </a:ext>
          </a:extLst>
        </xdr:cNvPr>
        <xdr:cNvSpPr txBox="1"/>
      </xdr:nvSpPr>
      <xdr:spPr>
        <a:xfrm>
          <a:off x="22474767" y="4148667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6350</xdr:colOff>
      <xdr:row>11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D349CAF3-A361-49C1-A2E5-22CF59A501D4}"/>
            </a:ext>
          </a:extLst>
        </xdr:cNvPr>
        <xdr:cNvSpPr txBox="1"/>
      </xdr:nvSpPr>
      <xdr:spPr>
        <a:xfrm>
          <a:off x="22557921" y="4136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6350</xdr:colOff>
      <xdr:row>11</xdr:row>
      <xdr:rowOff>0</xdr:rowOff>
    </xdr:from>
    <xdr:ext cx="65" cy="8399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D4D89E74-FB5D-47B3-98B5-791B1CEF7C8A}"/>
            </a:ext>
          </a:extLst>
        </xdr:cNvPr>
        <xdr:cNvSpPr txBox="1"/>
      </xdr:nvSpPr>
      <xdr:spPr>
        <a:xfrm>
          <a:off x="22557921" y="4136571"/>
          <a:ext cx="65" cy="8399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6350</xdr:colOff>
      <xdr:row>11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C4E52969-9C21-4B4D-9D6C-EC0327D3F872}"/>
            </a:ext>
          </a:extLst>
        </xdr:cNvPr>
        <xdr:cNvSpPr txBox="1"/>
      </xdr:nvSpPr>
      <xdr:spPr>
        <a:xfrm>
          <a:off x="22557921" y="4136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6350</xdr:colOff>
      <xdr:row>11</xdr:row>
      <xdr:rowOff>0</xdr:rowOff>
    </xdr:from>
    <xdr:ext cx="65" cy="3827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3F17004-7804-4BCD-9064-D052228E7883}"/>
            </a:ext>
          </a:extLst>
        </xdr:cNvPr>
        <xdr:cNvSpPr txBox="1"/>
      </xdr:nvSpPr>
      <xdr:spPr>
        <a:xfrm>
          <a:off x="22557921" y="4136571"/>
          <a:ext cx="65" cy="382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AQ89"/>
  <sheetViews>
    <sheetView tabSelected="1" view="pageBreakPreview" topLeftCell="O4" zoomScale="60" workbookViewId="0">
      <pane ySplit="8" topLeftCell="A76" activePane="bottomLeft" state="frozen"/>
      <selection activeCell="E4" sqref="E4"/>
      <selection pane="bottomLeft" activeCell="AA76" sqref="AA76"/>
    </sheetView>
  </sheetViews>
  <sheetFormatPr defaultRowHeight="14.5"/>
  <cols>
    <col min="1" max="1" width="9.1796875" customWidth="1"/>
    <col min="2" max="2" width="21.26953125" customWidth="1"/>
    <col min="3" max="3" width="17.54296875" customWidth="1"/>
    <col min="4" max="4" width="25.1796875" customWidth="1"/>
    <col min="5" max="5" width="22.26953125" customWidth="1"/>
    <col min="6" max="6" width="22.7265625" customWidth="1"/>
    <col min="7" max="7" width="11.26953125" customWidth="1"/>
    <col min="8" max="8" width="18" customWidth="1"/>
    <col min="9" max="9" width="25" customWidth="1"/>
    <col min="10" max="10" width="12.453125" customWidth="1"/>
    <col min="11" max="11" width="13.26953125" customWidth="1"/>
    <col min="12" max="12" width="22.7265625" customWidth="1"/>
    <col min="13" max="13" width="12.54296875" customWidth="1"/>
    <col min="14" max="14" width="12.1796875" customWidth="1"/>
    <col min="15" max="15" width="26.1796875" customWidth="1"/>
    <col min="16" max="16" width="11.54296875" customWidth="1"/>
    <col min="17" max="17" width="11" customWidth="1"/>
    <col min="18" max="18" width="27.26953125" customWidth="1"/>
    <col min="19" max="19" width="12.453125" customWidth="1"/>
    <col min="20" max="20" width="11.54296875" customWidth="1"/>
    <col min="21" max="21" width="25.1796875" customWidth="1"/>
    <col min="22" max="22" width="13.1796875" customWidth="1"/>
    <col min="23" max="23" width="11.81640625" customWidth="1"/>
    <col min="24" max="24" width="24.1796875" customWidth="1"/>
    <col min="25" max="25" width="13" customWidth="1"/>
    <col min="26" max="26" width="11.26953125" customWidth="1"/>
    <col min="27" max="27" width="23.81640625" customWidth="1"/>
    <col min="28" max="28" width="20.81640625" customWidth="1"/>
    <col min="29" max="29" width="13.453125" customWidth="1"/>
    <col min="30" max="30" width="24" customWidth="1"/>
    <col min="31" max="31" width="21.26953125" customWidth="1"/>
    <col min="32" max="32" width="18.453125" customWidth="1"/>
    <col min="33" max="33" width="14.7265625" customWidth="1"/>
    <col min="34" max="34" width="14.453125" customWidth="1"/>
    <col min="35" max="35" width="23.81640625" customWidth="1"/>
    <col min="36" max="36" width="16.7265625" customWidth="1"/>
    <col min="37" max="37" width="15.1796875" customWidth="1"/>
    <col min="38" max="38" width="16" style="24" customWidth="1"/>
    <col min="39" max="39" width="21.1796875" customWidth="1"/>
    <col min="40" max="40" width="18.54296875" customWidth="1"/>
    <col min="41" max="41" width="15.26953125" customWidth="1"/>
    <col min="43" max="43" width="18.1796875" customWidth="1"/>
  </cols>
  <sheetData>
    <row r="2" spans="1:43" ht="21">
      <c r="B2" s="321" t="s">
        <v>166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  <c r="AI2" s="321"/>
      <c r="AJ2" s="321"/>
      <c r="AK2" s="321"/>
    </row>
    <row r="3" spans="1:43" ht="21">
      <c r="B3" s="321" t="s">
        <v>167</v>
      </c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1"/>
      <c r="AB3" s="321"/>
      <c r="AC3" s="321"/>
      <c r="AD3" s="321"/>
      <c r="AE3" s="321"/>
      <c r="AF3" s="321"/>
      <c r="AG3" s="321"/>
      <c r="AH3" s="321"/>
      <c r="AI3" s="321"/>
      <c r="AJ3" s="321"/>
      <c r="AK3" s="321"/>
    </row>
    <row r="4" spans="1:43" ht="21">
      <c r="B4" s="321" t="s">
        <v>279</v>
      </c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1"/>
      <c r="AB4" s="321"/>
      <c r="AC4" s="321"/>
      <c r="AD4" s="321"/>
      <c r="AE4" s="321"/>
      <c r="AF4" s="321"/>
      <c r="AG4" s="321"/>
      <c r="AH4" s="321"/>
      <c r="AI4" s="321"/>
      <c r="AJ4" s="321"/>
      <c r="AK4" s="321"/>
    </row>
    <row r="6" spans="1:43" s="10" customFormat="1" ht="104.25" customHeight="1">
      <c r="A6" s="322" t="s">
        <v>0</v>
      </c>
      <c r="B6" s="280" t="s">
        <v>1</v>
      </c>
      <c r="C6" s="280" t="s">
        <v>2</v>
      </c>
      <c r="D6" s="282" t="s">
        <v>3</v>
      </c>
      <c r="E6" s="284" t="s">
        <v>39</v>
      </c>
      <c r="F6" s="282" t="s">
        <v>168</v>
      </c>
      <c r="G6" s="297" t="s">
        <v>169</v>
      </c>
      <c r="H6" s="298"/>
      <c r="I6" s="299"/>
      <c r="J6" s="297" t="s">
        <v>170</v>
      </c>
      <c r="K6" s="298"/>
      <c r="L6" s="299"/>
      <c r="M6" s="297" t="s">
        <v>287</v>
      </c>
      <c r="N6" s="298"/>
      <c r="O6" s="299"/>
      <c r="P6" s="289" t="s">
        <v>4</v>
      </c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0"/>
      <c r="AB6" s="309" t="s">
        <v>171</v>
      </c>
      <c r="AC6" s="310"/>
      <c r="AD6" s="311"/>
      <c r="AE6" s="303" t="s">
        <v>5</v>
      </c>
      <c r="AF6" s="304"/>
      <c r="AG6" s="297" t="s">
        <v>172</v>
      </c>
      <c r="AH6" s="298"/>
      <c r="AI6" s="299"/>
      <c r="AJ6" s="303" t="s">
        <v>249</v>
      </c>
      <c r="AK6" s="304"/>
      <c r="AL6" s="307" t="s">
        <v>6</v>
      </c>
    </row>
    <row r="7" spans="1:43" s="10" customFormat="1" ht="51" customHeight="1">
      <c r="A7" s="323"/>
      <c r="B7" s="281"/>
      <c r="C7" s="281"/>
      <c r="D7" s="283"/>
      <c r="E7" s="285"/>
      <c r="F7" s="283"/>
      <c r="G7" s="300"/>
      <c r="H7" s="301"/>
      <c r="I7" s="302"/>
      <c r="J7" s="300"/>
      <c r="K7" s="301"/>
      <c r="L7" s="302"/>
      <c r="M7" s="300"/>
      <c r="N7" s="301"/>
      <c r="O7" s="302"/>
      <c r="P7" s="289" t="s">
        <v>7</v>
      </c>
      <c r="Q7" s="296"/>
      <c r="R7" s="290"/>
      <c r="S7" s="289" t="s">
        <v>8</v>
      </c>
      <c r="T7" s="296"/>
      <c r="U7" s="290"/>
      <c r="V7" s="289" t="s">
        <v>9</v>
      </c>
      <c r="W7" s="296"/>
      <c r="X7" s="290"/>
      <c r="Y7" s="289" t="s">
        <v>10</v>
      </c>
      <c r="Z7" s="296"/>
      <c r="AA7" s="290"/>
      <c r="AB7" s="312"/>
      <c r="AC7" s="313"/>
      <c r="AD7" s="314"/>
      <c r="AE7" s="305"/>
      <c r="AF7" s="306"/>
      <c r="AG7" s="300"/>
      <c r="AH7" s="301"/>
      <c r="AI7" s="302"/>
      <c r="AJ7" s="305"/>
      <c r="AK7" s="306"/>
      <c r="AL7" s="308"/>
    </row>
    <row r="8" spans="1:43" s="10" customFormat="1" ht="33" customHeight="1">
      <c r="A8" s="280">
        <v>1</v>
      </c>
      <c r="B8" s="280">
        <v>2</v>
      </c>
      <c r="C8" s="280">
        <v>3</v>
      </c>
      <c r="D8" s="282">
        <v>4</v>
      </c>
      <c r="E8" s="284">
        <v>5</v>
      </c>
      <c r="F8" s="280">
        <v>6</v>
      </c>
      <c r="G8" s="291">
        <v>7</v>
      </c>
      <c r="H8" s="292"/>
      <c r="I8" s="293"/>
      <c r="J8" s="291">
        <v>8</v>
      </c>
      <c r="K8" s="292"/>
      <c r="L8" s="293"/>
      <c r="M8" s="291">
        <v>9</v>
      </c>
      <c r="N8" s="292"/>
      <c r="O8" s="293"/>
      <c r="P8" s="291">
        <v>10</v>
      </c>
      <c r="Q8" s="292"/>
      <c r="R8" s="293"/>
      <c r="S8" s="291">
        <v>11</v>
      </c>
      <c r="T8" s="292"/>
      <c r="U8" s="293"/>
      <c r="V8" s="291">
        <v>12</v>
      </c>
      <c r="W8" s="292"/>
      <c r="X8" s="293"/>
      <c r="Y8" s="291">
        <v>13</v>
      </c>
      <c r="Z8" s="292"/>
      <c r="AA8" s="293"/>
      <c r="AB8" s="315" t="s">
        <v>173</v>
      </c>
      <c r="AC8" s="320"/>
      <c r="AD8" s="316"/>
      <c r="AE8" s="324" t="s">
        <v>174</v>
      </c>
      <c r="AF8" s="324"/>
      <c r="AG8" s="289" t="s">
        <v>175</v>
      </c>
      <c r="AH8" s="296"/>
      <c r="AI8" s="290"/>
      <c r="AJ8" s="325" t="s">
        <v>176</v>
      </c>
      <c r="AK8" s="326"/>
      <c r="AL8" s="307">
        <v>18</v>
      </c>
      <c r="AM8" s="165">
        <f>AI12/I13*100</f>
        <v>29.962609406324702</v>
      </c>
    </row>
    <row r="9" spans="1:43" s="10" customFormat="1" ht="15.5">
      <c r="A9" s="286"/>
      <c r="B9" s="286"/>
      <c r="C9" s="286"/>
      <c r="D9" s="287"/>
      <c r="E9" s="288"/>
      <c r="F9" s="286"/>
      <c r="G9" s="289" t="s">
        <v>11</v>
      </c>
      <c r="H9" s="290"/>
      <c r="I9" s="294" t="s">
        <v>12</v>
      </c>
      <c r="J9" s="289" t="s">
        <v>11</v>
      </c>
      <c r="K9" s="290"/>
      <c r="L9" s="294" t="s">
        <v>12</v>
      </c>
      <c r="M9" s="289" t="s">
        <v>11</v>
      </c>
      <c r="N9" s="290"/>
      <c r="O9" s="294" t="s">
        <v>12</v>
      </c>
      <c r="P9" s="289" t="s">
        <v>11</v>
      </c>
      <c r="Q9" s="290"/>
      <c r="R9" s="294" t="s">
        <v>12</v>
      </c>
      <c r="S9" s="289" t="s">
        <v>11</v>
      </c>
      <c r="T9" s="290"/>
      <c r="U9" s="294" t="s">
        <v>12</v>
      </c>
      <c r="V9" s="289" t="s">
        <v>11</v>
      </c>
      <c r="W9" s="290"/>
      <c r="X9" s="11" t="s">
        <v>12</v>
      </c>
      <c r="Y9" s="331" t="s">
        <v>11</v>
      </c>
      <c r="Z9" s="332"/>
      <c r="AA9" s="11" t="s">
        <v>12</v>
      </c>
      <c r="AB9" s="315" t="s">
        <v>11</v>
      </c>
      <c r="AC9" s="316"/>
      <c r="AD9" s="317" t="s">
        <v>12</v>
      </c>
      <c r="AE9" s="329" t="s">
        <v>11</v>
      </c>
      <c r="AF9" s="329" t="s">
        <v>12</v>
      </c>
      <c r="AG9" s="289" t="s">
        <v>11</v>
      </c>
      <c r="AH9" s="290"/>
      <c r="AI9" s="294" t="s">
        <v>12</v>
      </c>
      <c r="AJ9" s="327" t="s">
        <v>11</v>
      </c>
      <c r="AK9" s="327" t="s">
        <v>12</v>
      </c>
      <c r="AL9" s="319"/>
    </row>
    <row r="10" spans="1:43" s="10" customFormat="1" ht="15.5">
      <c r="A10" s="281"/>
      <c r="B10" s="286"/>
      <c r="C10" s="286"/>
      <c r="D10" s="287"/>
      <c r="E10" s="288"/>
      <c r="F10" s="286"/>
      <c r="G10" s="12" t="s">
        <v>13</v>
      </c>
      <c r="H10" s="12" t="s">
        <v>14</v>
      </c>
      <c r="I10" s="295"/>
      <c r="J10" s="12" t="s">
        <v>13</v>
      </c>
      <c r="K10" s="12" t="s">
        <v>14</v>
      </c>
      <c r="L10" s="295"/>
      <c r="M10" s="12" t="s">
        <v>13</v>
      </c>
      <c r="N10" s="12" t="s">
        <v>14</v>
      </c>
      <c r="O10" s="295"/>
      <c r="P10" s="12" t="s">
        <v>13</v>
      </c>
      <c r="Q10" s="12" t="s">
        <v>14</v>
      </c>
      <c r="R10" s="295"/>
      <c r="S10" s="12" t="s">
        <v>13</v>
      </c>
      <c r="T10" s="12" t="s">
        <v>14</v>
      </c>
      <c r="U10" s="295"/>
      <c r="V10" s="12" t="s">
        <v>13</v>
      </c>
      <c r="W10" s="12" t="s">
        <v>14</v>
      </c>
      <c r="X10" s="12"/>
      <c r="Y10" s="13" t="s">
        <v>13</v>
      </c>
      <c r="Z10" s="12" t="s">
        <v>14</v>
      </c>
      <c r="AA10" s="12"/>
      <c r="AB10" s="14" t="s">
        <v>13</v>
      </c>
      <c r="AC10" s="12" t="s">
        <v>14</v>
      </c>
      <c r="AD10" s="318"/>
      <c r="AE10" s="330"/>
      <c r="AF10" s="330"/>
      <c r="AG10" s="12" t="s">
        <v>13</v>
      </c>
      <c r="AH10" s="12" t="s">
        <v>14</v>
      </c>
      <c r="AI10" s="295"/>
      <c r="AJ10" s="328"/>
      <c r="AK10" s="328"/>
      <c r="AL10" s="319"/>
    </row>
    <row r="11" spans="1:43" s="18" customFormat="1" ht="15.5">
      <c r="A11" s="53">
        <v>1</v>
      </c>
      <c r="B11" s="28">
        <v>-1</v>
      </c>
      <c r="C11" s="28">
        <v>-2</v>
      </c>
      <c r="D11" s="29">
        <v>-3</v>
      </c>
      <c r="E11" s="233">
        <v>-4</v>
      </c>
      <c r="F11" s="28">
        <v>-5</v>
      </c>
      <c r="G11" s="28"/>
      <c r="H11" s="28"/>
      <c r="I11" s="28">
        <v>-18</v>
      </c>
      <c r="J11" s="30"/>
      <c r="K11" s="30"/>
      <c r="L11" s="30"/>
      <c r="M11" s="30">
        <v>-7</v>
      </c>
      <c r="N11" s="30"/>
      <c r="O11" s="30">
        <v>-8</v>
      </c>
      <c r="P11" s="30"/>
      <c r="Q11" s="30"/>
      <c r="R11" s="30"/>
      <c r="S11" s="30"/>
      <c r="T11" s="30"/>
      <c r="U11" s="30"/>
      <c r="V11" s="30"/>
      <c r="W11" s="30"/>
      <c r="X11" s="30"/>
      <c r="Y11" s="16"/>
      <c r="Z11" s="15"/>
      <c r="AA11" s="15"/>
      <c r="AB11" s="17"/>
      <c r="AC11" s="30"/>
      <c r="AD11" s="31"/>
      <c r="AE11" s="32"/>
      <c r="AF11" s="32"/>
      <c r="AG11" s="30"/>
      <c r="AH11" s="30"/>
      <c r="AI11" s="30"/>
      <c r="AJ11" s="30"/>
      <c r="AK11" s="30"/>
      <c r="AL11" s="28">
        <v>-19</v>
      </c>
    </row>
    <row r="12" spans="1:43" s="18" customFormat="1" ht="186" customHeight="1">
      <c r="A12" s="234">
        <v>1</v>
      </c>
      <c r="B12" s="78" t="s">
        <v>315</v>
      </c>
      <c r="C12" s="235" t="s">
        <v>314</v>
      </c>
      <c r="D12" s="236" t="s">
        <v>66</v>
      </c>
      <c r="E12" s="237" t="s">
        <v>130</v>
      </c>
      <c r="F12" s="238" t="s">
        <v>327</v>
      </c>
      <c r="G12" s="259" t="s">
        <v>319</v>
      </c>
      <c r="H12" s="259" t="s">
        <v>288</v>
      </c>
      <c r="I12" s="55">
        <f>I14+I17+I20+I22+I30+I34</f>
        <v>28254975280</v>
      </c>
      <c r="J12" s="260" t="s">
        <v>321</v>
      </c>
      <c r="K12" s="260" t="s">
        <v>320</v>
      </c>
      <c r="L12" s="86">
        <f>L13+L16+L19+L21+L29+L33</f>
        <v>5864429256</v>
      </c>
      <c r="M12" s="239">
        <v>87.5</v>
      </c>
      <c r="N12" s="240" t="str">
        <f>H13</f>
        <v>Persen</v>
      </c>
      <c r="O12" s="241">
        <f>O14+O17+O20+O22+O30+O34</f>
        <v>5402044416</v>
      </c>
      <c r="P12" s="242">
        <v>21.88</v>
      </c>
      <c r="Q12" s="240" t="str">
        <f>N12</f>
        <v>Persen</v>
      </c>
      <c r="R12" s="241">
        <f>R14+R17+R20+R22+R30+R34</f>
        <v>991305729</v>
      </c>
      <c r="S12" s="239">
        <v>21.87</v>
      </c>
      <c r="T12" s="240" t="str">
        <f>Q12</f>
        <v>Persen</v>
      </c>
      <c r="U12" s="241">
        <f>U14+U17+U20+U22+U30+U34</f>
        <v>1320217397</v>
      </c>
      <c r="V12" s="239">
        <v>21.87</v>
      </c>
      <c r="W12" s="240" t="str">
        <f>T12</f>
        <v>Persen</v>
      </c>
      <c r="X12" s="241">
        <f>X14+X17+X20+X22+X30+X34</f>
        <v>1070615467</v>
      </c>
      <c r="Y12" s="239"/>
      <c r="Z12" s="240" t="str">
        <f>W12</f>
        <v>Persen</v>
      </c>
      <c r="AA12" s="241">
        <f>AA14+AA17+AA20+AA22+AA30+AA34</f>
        <v>0</v>
      </c>
      <c r="AB12" s="243">
        <f>P12+S12+V12+Y12</f>
        <v>65.62</v>
      </c>
      <c r="AC12" s="244" t="str">
        <f>Q12</f>
        <v>Persen</v>
      </c>
      <c r="AD12" s="244">
        <f>R12+U12+X12+AA12</f>
        <v>3382138593</v>
      </c>
      <c r="AE12" s="243">
        <f>AB12/M12*100</f>
        <v>74.994285714285724</v>
      </c>
      <c r="AF12" s="243">
        <f>AD12/O12*100</f>
        <v>62.608492869526231</v>
      </c>
      <c r="AG12" s="244">
        <f>J13+AB12</f>
        <v>152.02000000000001</v>
      </c>
      <c r="AH12" s="245" t="str">
        <f>AC12</f>
        <v>Persen</v>
      </c>
      <c r="AI12" s="244">
        <f>L13+AD12</f>
        <v>8465927881</v>
      </c>
      <c r="AJ12" s="243">
        <f>AG12/G12*100</f>
        <v>172.5539160045403</v>
      </c>
      <c r="AK12" s="244">
        <f>AI12/I13*100</f>
        <v>29.962609406324702</v>
      </c>
      <c r="AL12" s="240" t="s">
        <v>15</v>
      </c>
    </row>
    <row r="13" spans="1:43" s="261" customFormat="1" ht="62">
      <c r="D13" s="262"/>
      <c r="E13" s="262"/>
      <c r="F13" s="4" t="s">
        <v>316</v>
      </c>
      <c r="G13" s="164" t="s">
        <v>322</v>
      </c>
      <c r="H13" s="54" t="s">
        <v>317</v>
      </c>
      <c r="I13" s="55">
        <f>I14+I17+I20+I22+I30+I34</f>
        <v>28254975280</v>
      </c>
      <c r="J13" s="266" t="s">
        <v>323</v>
      </c>
      <c r="K13" s="116" t="s">
        <v>317</v>
      </c>
      <c r="L13" s="86">
        <f>L14+L17+L20+L22+L30+L34</f>
        <v>5083789288</v>
      </c>
      <c r="M13" s="262">
        <v>97.94</v>
      </c>
      <c r="N13" s="262" t="s">
        <v>317</v>
      </c>
      <c r="O13" s="241">
        <f>O15+O18+O21+O23+O31+O35</f>
        <v>4301657348</v>
      </c>
      <c r="P13" s="262">
        <v>24.49</v>
      </c>
      <c r="Q13" s="262" t="s">
        <v>317</v>
      </c>
      <c r="R13" s="241">
        <f>R15+R18+R21+R23+R31+R35</f>
        <v>857378680</v>
      </c>
      <c r="S13" s="262">
        <v>24.49</v>
      </c>
      <c r="T13" s="262" t="s">
        <v>317</v>
      </c>
      <c r="U13" s="241">
        <f>U15+U18+U21+U23+U31+U35</f>
        <v>1152786696</v>
      </c>
      <c r="V13" s="262">
        <v>24.49</v>
      </c>
      <c r="W13" s="262" t="s">
        <v>317</v>
      </c>
      <c r="X13" s="241">
        <f>X15+X18+X21+X23+X31+X35</f>
        <v>836397949</v>
      </c>
      <c r="Y13" s="262"/>
      <c r="Z13" s="262" t="s">
        <v>317</v>
      </c>
      <c r="AA13" s="241">
        <f>AA15+AA18+AA21+AA23+AA31+AA35</f>
        <v>0</v>
      </c>
      <c r="AB13" s="243">
        <f>P13+S13+V13+Y13</f>
        <v>73.47</v>
      </c>
      <c r="AC13" s="262" t="s">
        <v>317</v>
      </c>
      <c r="AD13" s="244">
        <f>R13+U13+X13+AA13</f>
        <v>2846563325</v>
      </c>
      <c r="AE13" s="243">
        <f>AB13/M13*100</f>
        <v>75.015315499285279</v>
      </c>
      <c r="AF13" s="243">
        <f>AD13/O13*100</f>
        <v>66.173641801652863</v>
      </c>
      <c r="AG13" s="244">
        <f>J13+AB13</f>
        <v>159.87</v>
      </c>
      <c r="AH13" s="262" t="s">
        <v>317</v>
      </c>
      <c r="AI13" s="244">
        <f>L14+AD13</f>
        <v>2896499475</v>
      </c>
      <c r="AJ13" s="243">
        <f>AG13/G14*100</f>
        <v>192.61445783132532</v>
      </c>
      <c r="AK13" s="244">
        <f>AI13/I14*100</f>
        <v>1072.7775833333335</v>
      </c>
      <c r="AL13" s="240" t="s">
        <v>15</v>
      </c>
      <c r="AM13" s="263">
        <v>4966485764</v>
      </c>
      <c r="AN13" s="264">
        <f>AM13-AD12</f>
        <v>1584347171</v>
      </c>
      <c r="AO13" s="265" t="e">
        <f>AB12/G13*100</f>
        <v>#VALUE!</v>
      </c>
      <c r="AQ13" s="261">
        <f>(86.6+86.4+86.5)</f>
        <v>259.5</v>
      </c>
    </row>
    <row r="14" spans="1:43" s="10" customFormat="1" ht="117" customHeight="1">
      <c r="A14" s="246"/>
      <c r="B14" s="247"/>
      <c r="C14" s="247"/>
      <c r="D14" s="248" t="s">
        <v>88</v>
      </c>
      <c r="E14" s="249" t="s">
        <v>38</v>
      </c>
      <c r="F14" s="250" t="s">
        <v>125</v>
      </c>
      <c r="G14" s="246">
        <v>83</v>
      </c>
      <c r="H14" s="246" t="s">
        <v>117</v>
      </c>
      <c r="I14" s="251">
        <f>SUM(I15:I16)</f>
        <v>270000000</v>
      </c>
      <c r="J14" s="252">
        <v>11</v>
      </c>
      <c r="K14" s="253" t="s">
        <v>117</v>
      </c>
      <c r="L14" s="252">
        <f>SUM(L15:L16)</f>
        <v>49936150</v>
      </c>
      <c r="M14" s="254">
        <v>11</v>
      </c>
      <c r="N14" s="254" t="str">
        <f t="shared" ref="N14:N37" si="0">H14</f>
        <v>Dokumen</v>
      </c>
      <c r="O14" s="252">
        <f>SUM(O15:O16)</f>
        <v>31250000</v>
      </c>
      <c r="P14" s="253">
        <v>3</v>
      </c>
      <c r="Q14" s="254" t="str">
        <f t="shared" ref="Q14:Q75" si="1">N14</f>
        <v>Dokumen</v>
      </c>
      <c r="R14" s="252">
        <f>SUM(R15:R16)</f>
        <v>8136000</v>
      </c>
      <c r="S14" s="253">
        <v>2</v>
      </c>
      <c r="T14" s="254" t="str">
        <f t="shared" ref="T14:T37" si="2">Q14</f>
        <v>Dokumen</v>
      </c>
      <c r="U14" s="252">
        <f>SUM(U15:U16)</f>
        <v>1980000</v>
      </c>
      <c r="V14" s="253">
        <v>3</v>
      </c>
      <c r="W14" s="254" t="str">
        <f t="shared" ref="W14:W37" si="3">T14</f>
        <v>Dokumen</v>
      </c>
      <c r="X14" s="252">
        <f>SUM(X15:X16)</f>
        <v>16297097</v>
      </c>
      <c r="Y14" s="253"/>
      <c r="Z14" s="254" t="str">
        <f t="shared" ref="Z14:Z16" si="4">W14</f>
        <v>Dokumen</v>
      </c>
      <c r="AA14" s="252">
        <f>SUM(AA15:AA16)</f>
        <v>0</v>
      </c>
      <c r="AB14" s="255">
        <f t="shared" ref="AB14:AB19" si="5">P14+S14+V14+Y14</f>
        <v>8</v>
      </c>
      <c r="AC14" s="255" t="str">
        <f>Q14</f>
        <v>Dokumen</v>
      </c>
      <c r="AD14" s="255">
        <f t="shared" ref="AD14:AD18" si="6">R14+U14+X14+AA14</f>
        <v>26413097</v>
      </c>
      <c r="AE14" s="256">
        <f>AB14/M14*100</f>
        <v>72.727272727272734</v>
      </c>
      <c r="AF14" s="256">
        <f>AD14/O14*100</f>
        <v>84.521910399999996</v>
      </c>
      <c r="AG14" s="255">
        <f>J14+AB14</f>
        <v>19</v>
      </c>
      <c r="AH14" s="257" t="str">
        <f t="shared" ref="AH14" si="7">AC14</f>
        <v>Dokumen</v>
      </c>
      <c r="AI14" s="255">
        <f>L14+AD14</f>
        <v>76349247</v>
      </c>
      <c r="AJ14" s="256">
        <f>AG14/G14*100</f>
        <v>22.891566265060241</v>
      </c>
      <c r="AK14" s="255">
        <f>AI14/I14*100</f>
        <v>28.277498888888893</v>
      </c>
      <c r="AL14" s="254" t="s">
        <v>15</v>
      </c>
      <c r="AO14" s="179">
        <f>AB14/G14*100</f>
        <v>9.6385542168674707</v>
      </c>
    </row>
    <row r="15" spans="1:43" s="1" customFormat="1" ht="62">
      <c r="A15" s="5"/>
      <c r="B15" s="8"/>
      <c r="C15" s="8"/>
      <c r="D15" s="46" t="s">
        <v>90</v>
      </c>
      <c r="E15" s="47" t="s">
        <v>33</v>
      </c>
      <c r="F15" s="47" t="s">
        <v>162</v>
      </c>
      <c r="G15" s="44">
        <v>50</v>
      </c>
      <c r="H15" s="44" t="s">
        <v>117</v>
      </c>
      <c r="I15" s="45">
        <v>135000000</v>
      </c>
      <c r="J15" s="65">
        <v>6</v>
      </c>
      <c r="K15" s="65" t="s">
        <v>117</v>
      </c>
      <c r="L15" s="138">
        <v>24949900</v>
      </c>
      <c r="M15" s="104">
        <v>6</v>
      </c>
      <c r="N15" s="104" t="str">
        <f t="shared" si="0"/>
        <v>Dokumen</v>
      </c>
      <c r="O15" s="105">
        <v>15625000</v>
      </c>
      <c r="P15" s="103">
        <v>2</v>
      </c>
      <c r="Q15" s="104" t="str">
        <f t="shared" si="1"/>
        <v>Dokumen</v>
      </c>
      <c r="R15" s="189">
        <v>3960000</v>
      </c>
      <c r="S15" s="103">
        <v>2</v>
      </c>
      <c r="T15" s="104" t="str">
        <f t="shared" si="2"/>
        <v>Dokumen</v>
      </c>
      <c r="U15" s="189">
        <v>1980000</v>
      </c>
      <c r="V15" s="103">
        <v>2</v>
      </c>
      <c r="W15" s="104" t="str">
        <f t="shared" si="3"/>
        <v>Dokumen</v>
      </c>
      <c r="X15" s="181">
        <v>9269871</v>
      </c>
      <c r="Y15" s="103"/>
      <c r="Z15" s="104" t="str">
        <f t="shared" si="4"/>
        <v>Dokumen</v>
      </c>
      <c r="AA15" s="137"/>
      <c r="AB15" s="138">
        <f t="shared" si="5"/>
        <v>6</v>
      </c>
      <c r="AC15" s="138" t="str">
        <f>Q15</f>
        <v>Dokumen</v>
      </c>
      <c r="AD15" s="138">
        <f t="shared" si="6"/>
        <v>15209871</v>
      </c>
      <c r="AE15" s="139">
        <f>AB15/M15*100</f>
        <v>100</v>
      </c>
      <c r="AF15" s="139">
        <f t="shared" ref="AF15:AF37" si="8">AD15/O15*100</f>
        <v>97.343174399999995</v>
      </c>
      <c r="AG15" s="138">
        <f>J15+AB15</f>
        <v>12</v>
      </c>
      <c r="AH15" s="106" t="str">
        <f t="shared" ref="AH15:AH37" si="9">AC15</f>
        <v>Dokumen</v>
      </c>
      <c r="AI15" s="138">
        <f t="shared" ref="AI15:AI37" si="10">L15+AD15</f>
        <v>40159771</v>
      </c>
      <c r="AJ15" s="139">
        <f>AG15/G15*100</f>
        <v>24</v>
      </c>
      <c r="AK15" s="138">
        <f t="shared" ref="AK15:AK37" si="11">AI15/I15*100</f>
        <v>29.747978518518519</v>
      </c>
      <c r="AL15" s="104" t="s">
        <v>15</v>
      </c>
    </row>
    <row r="16" spans="1:43" s="1" customFormat="1" ht="62">
      <c r="A16" s="5"/>
      <c r="B16" s="8"/>
      <c r="C16" s="8"/>
      <c r="D16" s="46" t="s">
        <v>89</v>
      </c>
      <c r="E16" s="47" t="s">
        <v>17</v>
      </c>
      <c r="F16" s="47" t="s">
        <v>164</v>
      </c>
      <c r="G16" s="44">
        <v>33</v>
      </c>
      <c r="H16" s="44" t="s">
        <v>117</v>
      </c>
      <c r="I16" s="45">
        <v>135000000</v>
      </c>
      <c r="J16" s="117">
        <v>5</v>
      </c>
      <c r="K16" s="65" t="s">
        <v>117</v>
      </c>
      <c r="L16" s="138">
        <v>24986250</v>
      </c>
      <c r="M16" s="104">
        <v>4</v>
      </c>
      <c r="N16" s="104" t="s">
        <v>117</v>
      </c>
      <c r="O16" s="105">
        <v>15625000</v>
      </c>
      <c r="P16" s="103">
        <v>1</v>
      </c>
      <c r="Q16" s="104" t="str">
        <f t="shared" si="1"/>
        <v>Dokumen</v>
      </c>
      <c r="R16" s="189">
        <v>4176000</v>
      </c>
      <c r="S16" s="103">
        <v>1</v>
      </c>
      <c r="T16" s="104" t="str">
        <f t="shared" si="2"/>
        <v>Dokumen</v>
      </c>
      <c r="U16" s="65">
        <v>0</v>
      </c>
      <c r="V16" s="103">
        <v>1</v>
      </c>
      <c r="W16" s="104" t="str">
        <f t="shared" si="3"/>
        <v>Dokumen</v>
      </c>
      <c r="X16" s="272">
        <v>7027226</v>
      </c>
      <c r="Y16" s="103"/>
      <c r="Z16" s="104" t="str">
        <f t="shared" si="4"/>
        <v>Dokumen</v>
      </c>
      <c r="AA16" s="137"/>
      <c r="AB16" s="138">
        <f t="shared" si="5"/>
        <v>3</v>
      </c>
      <c r="AC16" s="138" t="str">
        <f>Q16</f>
        <v>Dokumen</v>
      </c>
      <c r="AD16" s="138">
        <f t="shared" si="6"/>
        <v>11203226</v>
      </c>
      <c r="AE16" s="139">
        <f t="shared" ref="AE16:AE37" si="12">AB16/M16*100</f>
        <v>75</v>
      </c>
      <c r="AF16" s="139">
        <f t="shared" si="8"/>
        <v>71.700646399999997</v>
      </c>
      <c r="AG16" s="138">
        <f t="shared" ref="AG16:AG37" si="13">J16+AB16</f>
        <v>8</v>
      </c>
      <c r="AH16" s="106" t="str">
        <f t="shared" si="9"/>
        <v>Dokumen</v>
      </c>
      <c r="AI16" s="138">
        <f t="shared" si="10"/>
        <v>36189476</v>
      </c>
      <c r="AJ16" s="139">
        <f t="shared" ref="AJ16:AJ37" si="14">AG16/G16*100</f>
        <v>24.242424242424242</v>
      </c>
      <c r="AK16" s="138">
        <f t="shared" si="11"/>
        <v>26.807019259259256</v>
      </c>
      <c r="AL16" s="104" t="s">
        <v>15</v>
      </c>
    </row>
    <row r="17" spans="1:38" s="10" customFormat="1" ht="62">
      <c r="A17" s="56"/>
      <c r="B17" s="57"/>
      <c r="C17" s="57"/>
      <c r="D17" s="20" t="s">
        <v>69</v>
      </c>
      <c r="E17" s="2" t="s">
        <v>34</v>
      </c>
      <c r="F17" s="9" t="s">
        <v>177</v>
      </c>
      <c r="G17" s="56">
        <v>100</v>
      </c>
      <c r="H17" s="56" t="s">
        <v>118</v>
      </c>
      <c r="I17" s="58">
        <f>SUM(I18:I19)</f>
        <v>19962590440</v>
      </c>
      <c r="J17" s="97">
        <v>100</v>
      </c>
      <c r="K17" s="97" t="s">
        <v>118</v>
      </c>
      <c r="L17" s="97">
        <f>SUM(L18:L19)</f>
        <v>3347392347</v>
      </c>
      <c r="M17" s="98">
        <v>100</v>
      </c>
      <c r="N17" s="98" t="str">
        <f t="shared" si="0"/>
        <v>%</v>
      </c>
      <c r="O17" s="97">
        <f>SUM(O18:O19)</f>
        <v>4021679348</v>
      </c>
      <c r="P17" s="92">
        <v>25</v>
      </c>
      <c r="Q17" s="98" t="str">
        <f t="shared" si="1"/>
        <v>%</v>
      </c>
      <c r="R17" s="97">
        <f>SUM(R18:R19)</f>
        <v>809990889</v>
      </c>
      <c r="S17" s="226">
        <v>25</v>
      </c>
      <c r="T17" s="98" t="str">
        <f t="shared" si="2"/>
        <v>%</v>
      </c>
      <c r="U17" s="97">
        <f>SUM(U18:U19)</f>
        <v>1078845668</v>
      </c>
      <c r="V17" s="92">
        <v>25</v>
      </c>
      <c r="W17" s="98" t="str">
        <f t="shared" si="3"/>
        <v>%</v>
      </c>
      <c r="X17" s="97">
        <f>SUM(X18:X19)</f>
        <v>776212026</v>
      </c>
      <c r="Y17" s="92"/>
      <c r="Z17" s="98" t="str">
        <f t="shared" ref="Z17:Z19" si="15">W17</f>
        <v>%</v>
      </c>
      <c r="AA17" s="97">
        <f>SUM(AA18:AA19)</f>
        <v>0</v>
      </c>
      <c r="AB17" s="134">
        <f t="shared" si="5"/>
        <v>75</v>
      </c>
      <c r="AC17" s="133" t="str">
        <f>Q17</f>
        <v>%</v>
      </c>
      <c r="AD17" s="133">
        <f t="shared" si="6"/>
        <v>2665048583</v>
      </c>
      <c r="AE17" s="134">
        <f t="shared" si="12"/>
        <v>75</v>
      </c>
      <c r="AF17" s="134">
        <f t="shared" si="8"/>
        <v>66.267057922589998</v>
      </c>
      <c r="AG17" s="133">
        <f t="shared" si="13"/>
        <v>175</v>
      </c>
      <c r="AH17" s="135" t="str">
        <f t="shared" si="9"/>
        <v>%</v>
      </c>
      <c r="AI17" s="133">
        <f t="shared" si="10"/>
        <v>6012440930</v>
      </c>
      <c r="AJ17" s="134">
        <f t="shared" si="14"/>
        <v>175</v>
      </c>
      <c r="AK17" s="133">
        <f t="shared" si="11"/>
        <v>30.118540717804759</v>
      </c>
      <c r="AL17" s="98" t="s">
        <v>15</v>
      </c>
    </row>
    <row r="18" spans="1:38" s="1" customFormat="1" ht="62">
      <c r="A18" s="5"/>
      <c r="B18" s="8"/>
      <c r="C18" s="8"/>
      <c r="D18" s="46" t="s">
        <v>71</v>
      </c>
      <c r="E18" s="47" t="s">
        <v>23</v>
      </c>
      <c r="F18" s="74" t="s">
        <v>178</v>
      </c>
      <c r="G18" s="44">
        <v>1960</v>
      </c>
      <c r="H18" s="44" t="s">
        <v>179</v>
      </c>
      <c r="I18" s="45">
        <v>19827590440</v>
      </c>
      <c r="J18" s="65">
        <v>392</v>
      </c>
      <c r="K18" s="105" t="s">
        <v>250</v>
      </c>
      <c r="L18" s="65">
        <v>3322545797</v>
      </c>
      <c r="M18" s="104">
        <v>392</v>
      </c>
      <c r="N18" s="104" t="str">
        <f t="shared" si="0"/>
        <v>Orang/Bulan</v>
      </c>
      <c r="O18" s="267">
        <v>4006053448</v>
      </c>
      <c r="P18" s="103">
        <v>98</v>
      </c>
      <c r="Q18" s="104" t="str">
        <f t="shared" si="1"/>
        <v>Orang/Bulan</v>
      </c>
      <c r="R18" s="189">
        <v>806174889</v>
      </c>
      <c r="S18" s="103">
        <v>98</v>
      </c>
      <c r="T18" s="104" t="str">
        <f t="shared" si="2"/>
        <v>Orang/Bulan</v>
      </c>
      <c r="U18" s="189">
        <v>1078845668</v>
      </c>
      <c r="V18" s="103">
        <v>98</v>
      </c>
      <c r="W18" s="104" t="str">
        <f t="shared" si="3"/>
        <v>Orang/Bulan</v>
      </c>
      <c r="X18" s="182">
        <v>766593111</v>
      </c>
      <c r="Y18" s="103"/>
      <c r="Z18" s="104" t="str">
        <f t="shared" si="15"/>
        <v>Orang/Bulan</v>
      </c>
      <c r="AA18" s="137"/>
      <c r="AB18" s="138">
        <f t="shared" si="5"/>
        <v>294</v>
      </c>
      <c r="AC18" s="138" t="str">
        <f t="shared" ref="AC18:AC19" si="16">Q18</f>
        <v>Orang/Bulan</v>
      </c>
      <c r="AD18" s="138">
        <f t="shared" si="6"/>
        <v>2651613668</v>
      </c>
      <c r="AE18" s="139">
        <f t="shared" si="12"/>
        <v>75</v>
      </c>
      <c r="AF18" s="139">
        <f t="shared" si="8"/>
        <v>66.190172008908249</v>
      </c>
      <c r="AG18" s="138">
        <f>J18+AB18</f>
        <v>686</v>
      </c>
      <c r="AH18" s="106" t="str">
        <f t="shared" si="9"/>
        <v>Orang/Bulan</v>
      </c>
      <c r="AI18" s="138">
        <f>L18+AD18</f>
        <v>5974159465</v>
      </c>
      <c r="AJ18" s="139">
        <f t="shared" si="14"/>
        <v>35</v>
      </c>
      <c r="AK18" s="138">
        <f t="shared" si="11"/>
        <v>30.130536955957016</v>
      </c>
      <c r="AL18" s="104" t="s">
        <v>15</v>
      </c>
    </row>
    <row r="19" spans="1:38" s="1" customFormat="1" ht="198.75" customHeight="1">
      <c r="A19" s="5"/>
      <c r="B19" s="8"/>
      <c r="C19" s="8"/>
      <c r="D19" s="46" t="s">
        <v>70</v>
      </c>
      <c r="E19" s="47" t="s">
        <v>18</v>
      </c>
      <c r="F19" s="191" t="s">
        <v>180</v>
      </c>
      <c r="G19" s="44">
        <v>14</v>
      </c>
      <c r="H19" s="44" t="s">
        <v>181</v>
      </c>
      <c r="I19" s="45">
        <v>135000000</v>
      </c>
      <c r="J19" s="65">
        <v>2</v>
      </c>
      <c r="K19" s="65" t="s">
        <v>181</v>
      </c>
      <c r="L19" s="65">
        <v>24846550</v>
      </c>
      <c r="M19" s="104">
        <v>2</v>
      </c>
      <c r="N19" s="104" t="str">
        <f t="shared" si="0"/>
        <v>Laporan</v>
      </c>
      <c r="O19" s="105">
        <v>15625900</v>
      </c>
      <c r="P19" s="142">
        <v>1</v>
      </c>
      <c r="Q19" s="125" t="str">
        <f t="shared" si="1"/>
        <v>Laporan</v>
      </c>
      <c r="R19" s="189">
        <v>3816000</v>
      </c>
      <c r="S19" s="142">
        <v>0</v>
      </c>
      <c r="T19" s="125" t="str">
        <f t="shared" si="2"/>
        <v>Laporan</v>
      </c>
      <c r="U19" s="118">
        <v>0</v>
      </c>
      <c r="V19" s="142">
        <v>1</v>
      </c>
      <c r="W19" s="125" t="str">
        <f t="shared" si="3"/>
        <v>Laporan</v>
      </c>
      <c r="X19" s="273">
        <v>9618915</v>
      </c>
      <c r="Y19" s="103"/>
      <c r="Z19" s="104" t="str">
        <f t="shared" si="15"/>
        <v>Laporan</v>
      </c>
      <c r="AA19" s="137"/>
      <c r="AB19" s="138">
        <f t="shared" si="5"/>
        <v>2</v>
      </c>
      <c r="AC19" s="138" t="str">
        <f t="shared" si="16"/>
        <v>Laporan</v>
      </c>
      <c r="AD19" s="138">
        <f t="shared" ref="AD19:AD37" si="17">R19+U19+X19+AA19</f>
        <v>13434915</v>
      </c>
      <c r="AE19" s="139">
        <f t="shared" si="12"/>
        <v>100</v>
      </c>
      <c r="AF19" s="139">
        <f>AD19/O19*100</f>
        <v>85.978503638190446</v>
      </c>
      <c r="AG19" s="138">
        <f t="shared" si="13"/>
        <v>4</v>
      </c>
      <c r="AH19" s="106" t="str">
        <f t="shared" si="9"/>
        <v>Laporan</v>
      </c>
      <c r="AI19" s="138">
        <f t="shared" si="10"/>
        <v>38281465</v>
      </c>
      <c r="AJ19" s="139">
        <f t="shared" si="14"/>
        <v>28.571428571428569</v>
      </c>
      <c r="AK19" s="138">
        <f t="shared" si="11"/>
        <v>28.35664074074074</v>
      </c>
      <c r="AL19" s="104" t="s">
        <v>15</v>
      </c>
    </row>
    <row r="20" spans="1:38" s="59" customFormat="1" ht="93">
      <c r="A20" s="92"/>
      <c r="B20" s="93"/>
      <c r="C20" s="93"/>
      <c r="D20" s="94" t="s">
        <v>67</v>
      </c>
      <c r="E20" s="95" t="s">
        <v>37</v>
      </c>
      <c r="F20" s="96" t="s">
        <v>182</v>
      </c>
      <c r="G20" s="92">
        <v>140</v>
      </c>
      <c r="H20" s="92" t="s">
        <v>115</v>
      </c>
      <c r="I20" s="97">
        <f>SUM(I21)</f>
        <v>150000000</v>
      </c>
      <c r="J20" s="97">
        <v>28</v>
      </c>
      <c r="K20" s="97" t="s">
        <v>115</v>
      </c>
      <c r="L20" s="97">
        <f>SUM(L21)</f>
        <v>18035348</v>
      </c>
      <c r="M20" s="98">
        <v>25</v>
      </c>
      <c r="N20" s="98" t="str">
        <f t="shared" si="0"/>
        <v>Orang</v>
      </c>
      <c r="O20" s="97">
        <f>O21</f>
        <v>10000000</v>
      </c>
      <c r="P20" s="92">
        <v>6</v>
      </c>
      <c r="Q20" s="98" t="str">
        <f t="shared" si="1"/>
        <v>Orang</v>
      </c>
      <c r="R20" s="97">
        <f>R21</f>
        <v>0</v>
      </c>
      <c r="S20" s="92">
        <v>6</v>
      </c>
      <c r="T20" s="98" t="str">
        <f t="shared" si="2"/>
        <v>Orang</v>
      </c>
      <c r="U20" s="97">
        <f>U21</f>
        <v>0</v>
      </c>
      <c r="V20" s="92">
        <v>7</v>
      </c>
      <c r="W20" s="98" t="str">
        <f t="shared" si="3"/>
        <v>Orang</v>
      </c>
      <c r="X20" s="97">
        <f>X21</f>
        <v>0</v>
      </c>
      <c r="Y20" s="92"/>
      <c r="Z20" s="98" t="str">
        <f t="shared" ref="Z20:Z21" si="18">W20</f>
        <v>Orang</v>
      </c>
      <c r="AA20" s="97">
        <f>AA21</f>
        <v>0</v>
      </c>
      <c r="AB20" s="133">
        <f>P20+S20+V20+Y20</f>
        <v>19</v>
      </c>
      <c r="AC20" s="133" t="str">
        <f>Q20</f>
        <v>Orang</v>
      </c>
      <c r="AD20" s="133">
        <f t="shared" si="17"/>
        <v>0</v>
      </c>
      <c r="AE20" s="134">
        <f t="shared" si="12"/>
        <v>76</v>
      </c>
      <c r="AF20" s="134">
        <f>AD20/O20*100</f>
        <v>0</v>
      </c>
      <c r="AG20" s="133">
        <f t="shared" si="13"/>
        <v>47</v>
      </c>
      <c r="AH20" s="135" t="str">
        <f t="shared" si="9"/>
        <v>Orang</v>
      </c>
      <c r="AI20" s="133">
        <f t="shared" si="10"/>
        <v>18035348</v>
      </c>
      <c r="AJ20" s="134">
        <f t="shared" si="14"/>
        <v>33.571428571428569</v>
      </c>
      <c r="AK20" s="133">
        <f t="shared" si="11"/>
        <v>12.023565333333334</v>
      </c>
      <c r="AL20" s="98" t="s">
        <v>15</v>
      </c>
    </row>
    <row r="21" spans="1:38" s="25" customFormat="1" ht="123.75" customHeight="1">
      <c r="A21" s="99"/>
      <c r="B21" s="100"/>
      <c r="C21" s="100"/>
      <c r="D21" s="101" t="s">
        <v>68</v>
      </c>
      <c r="E21" s="188" t="s">
        <v>16</v>
      </c>
      <c r="F21" s="102" t="s">
        <v>183</v>
      </c>
      <c r="G21" s="103">
        <v>15</v>
      </c>
      <c r="H21" s="103" t="s">
        <v>115</v>
      </c>
      <c r="I21" s="65">
        <v>150000000</v>
      </c>
      <c r="J21" s="65">
        <v>3</v>
      </c>
      <c r="K21" s="65" t="s">
        <v>115</v>
      </c>
      <c r="L21" s="65">
        <v>18035348</v>
      </c>
      <c r="M21" s="104">
        <v>3</v>
      </c>
      <c r="N21" s="104" t="str">
        <f t="shared" si="0"/>
        <v>Orang</v>
      </c>
      <c r="O21" s="105">
        <v>10000000</v>
      </c>
      <c r="P21" s="103">
        <v>1</v>
      </c>
      <c r="Q21" s="104" t="str">
        <f t="shared" si="1"/>
        <v>Orang</v>
      </c>
      <c r="R21" s="65">
        <v>0</v>
      </c>
      <c r="S21" s="103">
        <v>1</v>
      </c>
      <c r="T21" s="104" t="str">
        <f t="shared" si="2"/>
        <v>Orang</v>
      </c>
      <c r="U21" s="136">
        <v>0</v>
      </c>
      <c r="V21" s="103"/>
      <c r="W21" s="104" t="str">
        <f t="shared" si="3"/>
        <v>Orang</v>
      </c>
      <c r="X21" s="136">
        <v>0</v>
      </c>
      <c r="Y21" s="103"/>
      <c r="Z21" s="104" t="str">
        <f t="shared" si="18"/>
        <v>Orang</v>
      </c>
      <c r="AA21" s="143"/>
      <c r="AB21" s="138">
        <f t="shared" ref="AB21:AB37" si="19">P21+S21+V21+Y21</f>
        <v>2</v>
      </c>
      <c r="AC21" s="138" t="str">
        <f>Q21</f>
        <v>Orang</v>
      </c>
      <c r="AD21" s="138">
        <f t="shared" si="17"/>
        <v>0</v>
      </c>
      <c r="AE21" s="139">
        <f t="shared" si="12"/>
        <v>66.666666666666657</v>
      </c>
      <c r="AF21" s="139">
        <f t="shared" si="8"/>
        <v>0</v>
      </c>
      <c r="AG21" s="138">
        <f t="shared" si="13"/>
        <v>5</v>
      </c>
      <c r="AH21" s="106" t="str">
        <f t="shared" si="9"/>
        <v>Orang</v>
      </c>
      <c r="AI21" s="138">
        <f t="shared" si="10"/>
        <v>18035348</v>
      </c>
      <c r="AJ21" s="139">
        <f t="shared" si="14"/>
        <v>33.333333333333329</v>
      </c>
      <c r="AK21" s="138">
        <f t="shared" si="11"/>
        <v>12.023565333333334</v>
      </c>
      <c r="AL21" s="104" t="s">
        <v>15</v>
      </c>
    </row>
    <row r="22" spans="1:38" s="10" customFormat="1" ht="77.5">
      <c r="A22" s="56"/>
      <c r="B22" s="57"/>
      <c r="C22" s="57"/>
      <c r="D22" s="20" t="s">
        <v>72</v>
      </c>
      <c r="E22" s="2" t="s">
        <v>35</v>
      </c>
      <c r="F22" s="9" t="s">
        <v>245</v>
      </c>
      <c r="G22" s="56">
        <v>60</v>
      </c>
      <c r="H22" s="56" t="s">
        <v>119</v>
      </c>
      <c r="I22" s="58">
        <f>SUM(I23:I29)</f>
        <v>2620000000</v>
      </c>
      <c r="J22" s="97">
        <v>12</v>
      </c>
      <c r="K22" s="97" t="s">
        <v>119</v>
      </c>
      <c r="L22" s="97">
        <f>SUM(L23:L29)</f>
        <v>642478920</v>
      </c>
      <c r="M22" s="98">
        <v>12</v>
      </c>
      <c r="N22" s="98" t="str">
        <f t="shared" si="0"/>
        <v>Paket</v>
      </c>
      <c r="O22" s="97">
        <f>SUM(O23:O29)</f>
        <v>336191500</v>
      </c>
      <c r="P22" s="92">
        <v>3</v>
      </c>
      <c r="Q22" s="98" t="str">
        <f t="shared" si="1"/>
        <v>Paket</v>
      </c>
      <c r="R22" s="97">
        <f>SUM(R23:R29)</f>
        <v>15095479</v>
      </c>
      <c r="S22" s="92">
        <v>3</v>
      </c>
      <c r="T22" s="98" t="str">
        <f t="shared" si="2"/>
        <v>Paket</v>
      </c>
      <c r="U22" s="97">
        <f>SUM(U23:U29)</f>
        <v>51570351</v>
      </c>
      <c r="V22" s="92">
        <v>3</v>
      </c>
      <c r="W22" s="98" t="str">
        <f t="shared" si="3"/>
        <v>Paket</v>
      </c>
      <c r="X22" s="97">
        <f>SUM(X23:X29)</f>
        <v>61823697</v>
      </c>
      <c r="Y22" s="92"/>
      <c r="Z22" s="98" t="str">
        <f t="shared" ref="Z22:Z29" si="20">W22</f>
        <v>Paket</v>
      </c>
      <c r="AA22" s="97">
        <f>SUM(AA23:AA29)</f>
        <v>0</v>
      </c>
      <c r="AB22" s="133">
        <f t="shared" si="19"/>
        <v>9</v>
      </c>
      <c r="AC22" s="133" t="str">
        <f>Q22</f>
        <v>Paket</v>
      </c>
      <c r="AD22" s="133">
        <f>R22+U22+X22+AA22</f>
        <v>128489527</v>
      </c>
      <c r="AE22" s="134">
        <f t="shared" si="12"/>
        <v>75</v>
      </c>
      <c r="AF22" s="134">
        <f t="shared" si="8"/>
        <v>38.219148015342448</v>
      </c>
      <c r="AG22" s="133">
        <f t="shared" si="13"/>
        <v>21</v>
      </c>
      <c r="AH22" s="135" t="str">
        <f t="shared" si="9"/>
        <v>Paket</v>
      </c>
      <c r="AI22" s="133">
        <f t="shared" si="10"/>
        <v>770968447</v>
      </c>
      <c r="AJ22" s="134">
        <f t="shared" si="14"/>
        <v>35</v>
      </c>
      <c r="AK22" s="133">
        <f t="shared" si="11"/>
        <v>29.426276603053438</v>
      </c>
      <c r="AL22" s="98" t="s">
        <v>15</v>
      </c>
    </row>
    <row r="23" spans="1:38" s="1" customFormat="1" ht="108.5">
      <c r="A23" s="5"/>
      <c r="B23" s="8"/>
      <c r="C23" s="8"/>
      <c r="D23" s="46" t="s">
        <v>78</v>
      </c>
      <c r="E23" s="47" t="s">
        <v>29</v>
      </c>
      <c r="F23" s="74" t="s">
        <v>184</v>
      </c>
      <c r="G23" s="44">
        <v>60</v>
      </c>
      <c r="H23" s="44" t="s">
        <v>119</v>
      </c>
      <c r="I23" s="45">
        <v>300000000</v>
      </c>
      <c r="J23" s="65">
        <v>12</v>
      </c>
      <c r="K23" s="65" t="s">
        <v>119</v>
      </c>
      <c r="L23" s="65">
        <v>44543950</v>
      </c>
      <c r="M23" s="104">
        <v>12</v>
      </c>
      <c r="N23" s="104" t="str">
        <f t="shared" si="0"/>
        <v>Paket</v>
      </c>
      <c r="O23" s="122">
        <v>32500000</v>
      </c>
      <c r="P23" s="103">
        <v>3</v>
      </c>
      <c r="Q23" s="104" t="str">
        <f t="shared" si="1"/>
        <v>Paket</v>
      </c>
      <c r="R23" s="65">
        <v>0</v>
      </c>
      <c r="S23" s="103">
        <v>3</v>
      </c>
      <c r="T23" s="104" t="str">
        <f t="shared" si="2"/>
        <v>Paket</v>
      </c>
      <c r="U23" s="189">
        <v>12742800</v>
      </c>
      <c r="V23" s="103">
        <v>3</v>
      </c>
      <c r="W23" s="104" t="str">
        <f t="shared" si="3"/>
        <v>Paket</v>
      </c>
      <c r="X23" s="232">
        <v>7778880</v>
      </c>
      <c r="Y23" s="141"/>
      <c r="Z23" s="104" t="str">
        <f t="shared" si="20"/>
        <v>Paket</v>
      </c>
      <c r="AA23" s="137"/>
      <c r="AB23" s="138">
        <f t="shared" si="19"/>
        <v>9</v>
      </c>
      <c r="AC23" s="138" t="str">
        <f t="shared" ref="AC23:AC29" si="21">Q23</f>
        <v>Paket</v>
      </c>
      <c r="AD23" s="138">
        <f t="shared" si="17"/>
        <v>20521680</v>
      </c>
      <c r="AE23" s="139">
        <f t="shared" si="12"/>
        <v>75</v>
      </c>
      <c r="AF23" s="139">
        <f t="shared" si="8"/>
        <v>63.143630769230775</v>
      </c>
      <c r="AG23" s="138">
        <f t="shared" si="13"/>
        <v>21</v>
      </c>
      <c r="AH23" s="106" t="str">
        <f t="shared" si="9"/>
        <v>Paket</v>
      </c>
      <c r="AI23" s="138">
        <f t="shared" si="10"/>
        <v>65065630</v>
      </c>
      <c r="AJ23" s="139">
        <f>AG23/G23*100</f>
        <v>35</v>
      </c>
      <c r="AK23" s="138">
        <f t="shared" si="11"/>
        <v>21.688543333333332</v>
      </c>
      <c r="AL23" s="104" t="s">
        <v>15</v>
      </c>
    </row>
    <row r="24" spans="1:38" s="1" customFormat="1" ht="77.5">
      <c r="A24" s="5"/>
      <c r="B24" s="8"/>
      <c r="C24" s="8"/>
      <c r="D24" s="46" t="s">
        <v>79</v>
      </c>
      <c r="E24" s="47" t="s">
        <v>30</v>
      </c>
      <c r="F24" s="47" t="s">
        <v>185</v>
      </c>
      <c r="G24" s="44">
        <v>60</v>
      </c>
      <c r="H24" s="44" t="s">
        <v>119</v>
      </c>
      <c r="I24" s="45">
        <v>1210000000</v>
      </c>
      <c r="J24" s="65">
        <v>12</v>
      </c>
      <c r="K24" s="65" t="s">
        <v>119</v>
      </c>
      <c r="L24" s="65">
        <v>341671400</v>
      </c>
      <c r="M24" s="104">
        <v>12</v>
      </c>
      <c r="N24" s="104" t="str">
        <f t="shared" si="0"/>
        <v>Paket</v>
      </c>
      <c r="O24" s="65">
        <v>176641300</v>
      </c>
      <c r="P24" s="103">
        <v>3</v>
      </c>
      <c r="Q24" s="104" t="str">
        <f t="shared" si="1"/>
        <v>Paket</v>
      </c>
      <c r="R24" s="189">
        <v>700000</v>
      </c>
      <c r="S24" s="103">
        <v>3</v>
      </c>
      <c r="T24" s="104" t="str">
        <f t="shared" si="2"/>
        <v>Paket</v>
      </c>
      <c r="U24" s="136">
        <v>700000</v>
      </c>
      <c r="V24" s="103">
        <v>3</v>
      </c>
      <c r="W24" s="104" t="str">
        <f t="shared" si="3"/>
        <v>Paket</v>
      </c>
      <c r="X24" s="268">
        <v>12750850</v>
      </c>
      <c r="Y24" s="141"/>
      <c r="Z24" s="104" t="str">
        <f t="shared" si="20"/>
        <v>Paket</v>
      </c>
      <c r="AA24" s="137"/>
      <c r="AB24" s="138">
        <f t="shared" si="19"/>
        <v>9</v>
      </c>
      <c r="AC24" s="138" t="str">
        <f t="shared" si="21"/>
        <v>Paket</v>
      </c>
      <c r="AD24" s="138">
        <f>R24+U24+X24+AA24</f>
        <v>14150850</v>
      </c>
      <c r="AE24" s="139">
        <f t="shared" si="12"/>
        <v>75</v>
      </c>
      <c r="AF24" s="139">
        <f t="shared" si="8"/>
        <v>8.0110653624039223</v>
      </c>
      <c r="AG24" s="138">
        <f t="shared" si="13"/>
        <v>21</v>
      </c>
      <c r="AH24" s="106" t="str">
        <f t="shared" si="9"/>
        <v>Paket</v>
      </c>
      <c r="AI24" s="138">
        <f t="shared" si="10"/>
        <v>355822250</v>
      </c>
      <c r="AJ24" s="139">
        <f>AG24/G24*100</f>
        <v>35</v>
      </c>
      <c r="AK24" s="138">
        <f t="shared" si="11"/>
        <v>29.406797520661154</v>
      </c>
      <c r="AL24" s="104" t="s">
        <v>15</v>
      </c>
    </row>
    <row r="25" spans="1:38" s="1" customFormat="1" ht="77.5">
      <c r="A25" s="5"/>
      <c r="B25" s="8"/>
      <c r="C25" s="8"/>
      <c r="D25" s="46" t="s">
        <v>73</v>
      </c>
      <c r="E25" s="47" t="s">
        <v>31</v>
      </c>
      <c r="F25" s="47" t="s">
        <v>186</v>
      </c>
      <c r="G25" s="44">
        <v>60</v>
      </c>
      <c r="H25" s="44" t="s">
        <v>119</v>
      </c>
      <c r="I25" s="45">
        <v>250000000</v>
      </c>
      <c r="J25" s="65">
        <v>12</v>
      </c>
      <c r="K25" s="65" t="s">
        <v>119</v>
      </c>
      <c r="L25" s="65">
        <v>39445010</v>
      </c>
      <c r="M25" s="104">
        <v>12</v>
      </c>
      <c r="N25" s="104" t="str">
        <f t="shared" si="0"/>
        <v>Paket</v>
      </c>
      <c r="O25" s="84">
        <v>28750000</v>
      </c>
      <c r="P25" s="103">
        <v>3</v>
      </c>
      <c r="Q25" s="104" t="str">
        <f t="shared" si="1"/>
        <v>Paket</v>
      </c>
      <c r="R25" s="65">
        <v>0</v>
      </c>
      <c r="S25" s="103">
        <v>3</v>
      </c>
      <c r="T25" s="104" t="str">
        <f t="shared" si="2"/>
        <v>Paket</v>
      </c>
      <c r="U25" s="189">
        <v>12582350</v>
      </c>
      <c r="V25" s="103">
        <v>3</v>
      </c>
      <c r="W25" s="104" t="str">
        <f t="shared" si="3"/>
        <v>Paket</v>
      </c>
      <c r="X25" s="182">
        <v>8010482</v>
      </c>
      <c r="Y25" s="141"/>
      <c r="Z25" s="104" t="str">
        <f t="shared" si="20"/>
        <v>Paket</v>
      </c>
      <c r="AA25" s="137"/>
      <c r="AB25" s="138">
        <f t="shared" si="19"/>
        <v>9</v>
      </c>
      <c r="AC25" s="138" t="str">
        <f t="shared" si="21"/>
        <v>Paket</v>
      </c>
      <c r="AD25" s="138">
        <f t="shared" si="17"/>
        <v>20592832</v>
      </c>
      <c r="AE25" s="139">
        <f t="shared" si="12"/>
        <v>75</v>
      </c>
      <c r="AF25" s="139">
        <f t="shared" si="8"/>
        <v>71.627241739130426</v>
      </c>
      <c r="AG25" s="138">
        <f t="shared" si="13"/>
        <v>21</v>
      </c>
      <c r="AH25" s="106" t="str">
        <f t="shared" si="9"/>
        <v>Paket</v>
      </c>
      <c r="AI25" s="138">
        <f t="shared" si="10"/>
        <v>60037842</v>
      </c>
      <c r="AJ25" s="139">
        <f t="shared" si="14"/>
        <v>35</v>
      </c>
      <c r="AK25" s="138">
        <f t="shared" si="11"/>
        <v>24.015136800000001</v>
      </c>
      <c r="AL25" s="104" t="s">
        <v>15</v>
      </c>
    </row>
    <row r="26" spans="1:38" s="1" customFormat="1" ht="89.25" customHeight="1">
      <c r="A26" s="5"/>
      <c r="B26" s="8"/>
      <c r="C26" s="8"/>
      <c r="D26" s="46" t="s">
        <v>74</v>
      </c>
      <c r="E26" s="47" t="s">
        <v>21</v>
      </c>
      <c r="F26" s="276" t="s">
        <v>304</v>
      </c>
      <c r="G26" s="44">
        <v>60</v>
      </c>
      <c r="H26" s="44" t="s">
        <v>119</v>
      </c>
      <c r="I26" s="45">
        <v>235000000</v>
      </c>
      <c r="J26" s="65">
        <v>12</v>
      </c>
      <c r="K26" s="65" t="s">
        <v>119</v>
      </c>
      <c r="L26" s="65">
        <v>58396700</v>
      </c>
      <c r="M26" s="104">
        <v>12</v>
      </c>
      <c r="N26" s="104" t="str">
        <f t="shared" si="0"/>
        <v>Paket</v>
      </c>
      <c r="O26" s="84">
        <v>29863050</v>
      </c>
      <c r="P26" s="103">
        <v>3</v>
      </c>
      <c r="Q26" s="104" t="str">
        <f t="shared" si="1"/>
        <v>Paket</v>
      </c>
      <c r="R26" s="189">
        <v>5719000</v>
      </c>
      <c r="S26" s="103">
        <v>3</v>
      </c>
      <c r="T26" s="104" t="str">
        <f t="shared" si="2"/>
        <v>Paket</v>
      </c>
      <c r="U26" s="187">
        <v>8904750</v>
      </c>
      <c r="V26" s="103">
        <v>3</v>
      </c>
      <c r="W26" s="104" t="str">
        <f t="shared" si="3"/>
        <v>Paket</v>
      </c>
      <c r="X26" s="182">
        <v>11422500</v>
      </c>
      <c r="Y26" s="141"/>
      <c r="Z26" s="104" t="str">
        <f t="shared" si="20"/>
        <v>Paket</v>
      </c>
      <c r="AA26" s="137"/>
      <c r="AB26" s="138">
        <f t="shared" si="19"/>
        <v>9</v>
      </c>
      <c r="AC26" s="138" t="str">
        <f t="shared" si="21"/>
        <v>Paket</v>
      </c>
      <c r="AD26" s="138">
        <f t="shared" si="17"/>
        <v>26046250</v>
      </c>
      <c r="AE26" s="139">
        <f t="shared" si="12"/>
        <v>75</v>
      </c>
      <c r="AF26" s="139">
        <f t="shared" si="8"/>
        <v>87.218988013615487</v>
      </c>
      <c r="AG26" s="138">
        <f t="shared" si="13"/>
        <v>21</v>
      </c>
      <c r="AH26" s="106" t="str">
        <f t="shared" si="9"/>
        <v>Paket</v>
      </c>
      <c r="AI26" s="138">
        <f t="shared" si="10"/>
        <v>84442950</v>
      </c>
      <c r="AJ26" s="139">
        <f t="shared" si="14"/>
        <v>35</v>
      </c>
      <c r="AK26" s="138">
        <f t="shared" si="11"/>
        <v>35.933170212765958</v>
      </c>
      <c r="AL26" s="104" t="s">
        <v>15</v>
      </c>
    </row>
    <row r="27" spans="1:38" s="1" customFormat="1" ht="87.75" customHeight="1">
      <c r="A27" s="5"/>
      <c r="B27" s="8"/>
      <c r="C27" s="8"/>
      <c r="D27" s="46" t="s">
        <v>75</v>
      </c>
      <c r="E27" s="47" t="s">
        <v>22</v>
      </c>
      <c r="F27" s="74" t="s">
        <v>187</v>
      </c>
      <c r="G27" s="44">
        <v>60</v>
      </c>
      <c r="H27" s="44" t="s">
        <v>119</v>
      </c>
      <c r="I27" s="45">
        <v>135000000</v>
      </c>
      <c r="J27" s="65">
        <v>12</v>
      </c>
      <c r="K27" s="65" t="s">
        <v>119</v>
      </c>
      <c r="L27" s="65">
        <v>48677300</v>
      </c>
      <c r="M27" s="104">
        <v>12</v>
      </c>
      <c r="N27" s="104" t="str">
        <f t="shared" si="0"/>
        <v>Paket</v>
      </c>
      <c r="O27" s="84">
        <v>15651000</v>
      </c>
      <c r="P27" s="103">
        <v>3</v>
      </c>
      <c r="Q27" s="104" t="str">
        <f t="shared" si="1"/>
        <v>Paket</v>
      </c>
      <c r="R27" s="189">
        <v>1900875</v>
      </c>
      <c r="S27" s="103">
        <v>3</v>
      </c>
      <c r="T27" s="104" t="str">
        <f t="shared" si="2"/>
        <v>Paket</v>
      </c>
      <c r="U27" s="187">
        <v>300000</v>
      </c>
      <c r="V27" s="103">
        <v>3</v>
      </c>
      <c r="W27" s="104" t="str">
        <f t="shared" si="3"/>
        <v>Paket</v>
      </c>
      <c r="X27" s="232">
        <v>6028550</v>
      </c>
      <c r="Y27" s="141"/>
      <c r="Z27" s="104" t="str">
        <f t="shared" si="20"/>
        <v>Paket</v>
      </c>
      <c r="AA27" s="137"/>
      <c r="AB27" s="138">
        <f t="shared" si="19"/>
        <v>9</v>
      </c>
      <c r="AC27" s="138" t="str">
        <f t="shared" si="21"/>
        <v>Paket</v>
      </c>
      <c r="AD27" s="138">
        <f t="shared" si="17"/>
        <v>8229425</v>
      </c>
      <c r="AE27" s="139">
        <f t="shared" si="12"/>
        <v>75</v>
      </c>
      <c r="AF27" s="139">
        <f t="shared" si="8"/>
        <v>52.580825506357421</v>
      </c>
      <c r="AG27" s="138">
        <f t="shared" si="13"/>
        <v>21</v>
      </c>
      <c r="AH27" s="106" t="str">
        <f t="shared" si="9"/>
        <v>Paket</v>
      </c>
      <c r="AI27" s="138">
        <f t="shared" si="10"/>
        <v>56906725</v>
      </c>
      <c r="AJ27" s="139">
        <f t="shared" si="14"/>
        <v>35</v>
      </c>
      <c r="AK27" s="138">
        <f t="shared" si="11"/>
        <v>42.153129629629632</v>
      </c>
      <c r="AL27" s="104" t="s">
        <v>15</v>
      </c>
    </row>
    <row r="28" spans="1:38" s="1" customFormat="1" ht="114" customHeight="1">
      <c r="A28" s="5"/>
      <c r="B28" s="8"/>
      <c r="C28" s="8"/>
      <c r="D28" s="46" t="s">
        <v>76</v>
      </c>
      <c r="E28" s="47" t="s">
        <v>20</v>
      </c>
      <c r="F28" s="74" t="s">
        <v>305</v>
      </c>
      <c r="G28" s="44">
        <v>60</v>
      </c>
      <c r="H28" s="44" t="s">
        <v>117</v>
      </c>
      <c r="I28" s="45">
        <v>85000000</v>
      </c>
      <c r="J28" s="65">
        <v>12</v>
      </c>
      <c r="K28" s="65" t="str">
        <f>H28</f>
        <v>Dokumen</v>
      </c>
      <c r="L28" s="65">
        <v>14972850</v>
      </c>
      <c r="M28" s="104">
        <v>12</v>
      </c>
      <c r="N28" s="104" t="str">
        <f t="shared" si="0"/>
        <v>Dokumen</v>
      </c>
      <c r="O28" s="122">
        <v>12786150</v>
      </c>
      <c r="P28" s="103">
        <v>3</v>
      </c>
      <c r="Q28" s="104" t="str">
        <f t="shared" si="1"/>
        <v>Dokumen</v>
      </c>
      <c r="R28" s="189">
        <v>1250000</v>
      </c>
      <c r="S28" s="103">
        <v>3</v>
      </c>
      <c r="T28" s="104" t="str">
        <f t="shared" si="2"/>
        <v>Dokumen</v>
      </c>
      <c r="U28" s="187">
        <v>1875000</v>
      </c>
      <c r="V28" s="103">
        <v>3</v>
      </c>
      <c r="W28" s="104" t="str">
        <f t="shared" si="3"/>
        <v>Dokumen</v>
      </c>
      <c r="X28" s="181">
        <v>4659435</v>
      </c>
      <c r="Y28" s="141"/>
      <c r="Z28" s="104" t="str">
        <f t="shared" si="20"/>
        <v>Dokumen</v>
      </c>
      <c r="AA28" s="137"/>
      <c r="AB28" s="138">
        <f t="shared" si="19"/>
        <v>9</v>
      </c>
      <c r="AC28" s="138" t="str">
        <f t="shared" si="21"/>
        <v>Dokumen</v>
      </c>
      <c r="AD28" s="138">
        <f t="shared" si="17"/>
        <v>7784435</v>
      </c>
      <c r="AE28" s="139">
        <f t="shared" si="12"/>
        <v>75</v>
      </c>
      <c r="AF28" s="139">
        <f t="shared" si="8"/>
        <v>60.881774419977866</v>
      </c>
      <c r="AG28" s="138">
        <f t="shared" si="13"/>
        <v>21</v>
      </c>
      <c r="AH28" s="106" t="str">
        <f t="shared" si="9"/>
        <v>Dokumen</v>
      </c>
      <c r="AI28" s="138">
        <f t="shared" si="10"/>
        <v>22757285</v>
      </c>
      <c r="AJ28" s="139">
        <f t="shared" si="14"/>
        <v>35</v>
      </c>
      <c r="AK28" s="138">
        <f t="shared" si="11"/>
        <v>26.773276470588236</v>
      </c>
      <c r="AL28" s="104" t="s">
        <v>15</v>
      </c>
    </row>
    <row r="29" spans="1:38" s="1" customFormat="1" ht="90" customHeight="1">
      <c r="A29" s="5"/>
      <c r="B29" s="8"/>
      <c r="C29" s="8"/>
      <c r="D29" s="46" t="s">
        <v>77</v>
      </c>
      <c r="E29" s="47" t="s">
        <v>32</v>
      </c>
      <c r="F29" s="74" t="s">
        <v>188</v>
      </c>
      <c r="G29" s="44">
        <v>60</v>
      </c>
      <c r="H29" s="44" t="s">
        <v>181</v>
      </c>
      <c r="I29" s="45">
        <v>405000000</v>
      </c>
      <c r="J29" s="65">
        <v>12</v>
      </c>
      <c r="K29" s="65" t="s">
        <v>181</v>
      </c>
      <c r="L29" s="65">
        <v>94771710</v>
      </c>
      <c r="M29" s="104">
        <v>12</v>
      </c>
      <c r="N29" s="104" t="str">
        <f t="shared" si="0"/>
        <v>Laporan</v>
      </c>
      <c r="O29" s="84">
        <v>40000000</v>
      </c>
      <c r="P29" s="103">
        <v>3</v>
      </c>
      <c r="Q29" s="104" t="str">
        <f t="shared" si="1"/>
        <v>Laporan</v>
      </c>
      <c r="R29" s="189">
        <v>5525604</v>
      </c>
      <c r="S29" s="103">
        <v>3</v>
      </c>
      <c r="T29" s="104" t="str">
        <f t="shared" si="2"/>
        <v>Laporan</v>
      </c>
      <c r="U29" s="187">
        <v>14465451</v>
      </c>
      <c r="V29" s="103">
        <v>3</v>
      </c>
      <c r="W29" s="104" t="str">
        <f t="shared" si="3"/>
        <v>Laporan</v>
      </c>
      <c r="X29" s="189">
        <v>11173000</v>
      </c>
      <c r="Y29" s="103"/>
      <c r="Z29" s="104" t="str">
        <f t="shared" si="20"/>
        <v>Laporan</v>
      </c>
      <c r="AA29" s="137"/>
      <c r="AB29" s="138">
        <f t="shared" si="19"/>
        <v>9</v>
      </c>
      <c r="AC29" s="138" t="str">
        <f t="shared" si="21"/>
        <v>Laporan</v>
      </c>
      <c r="AD29" s="138">
        <f t="shared" si="17"/>
        <v>31164055</v>
      </c>
      <c r="AE29" s="139">
        <f t="shared" si="12"/>
        <v>75</v>
      </c>
      <c r="AF29" s="139">
        <f t="shared" si="8"/>
        <v>77.910137500000005</v>
      </c>
      <c r="AG29" s="138">
        <f t="shared" si="13"/>
        <v>21</v>
      </c>
      <c r="AH29" s="106" t="str">
        <f t="shared" si="9"/>
        <v>Laporan</v>
      </c>
      <c r="AI29" s="138">
        <f t="shared" si="10"/>
        <v>125935765</v>
      </c>
      <c r="AJ29" s="139">
        <f t="shared" si="14"/>
        <v>35</v>
      </c>
      <c r="AK29" s="138">
        <f t="shared" si="11"/>
        <v>31.095250617283948</v>
      </c>
      <c r="AL29" s="104" t="s">
        <v>15</v>
      </c>
    </row>
    <row r="30" spans="1:38" s="10" customFormat="1" ht="93">
      <c r="A30" s="56"/>
      <c r="B30" s="57"/>
      <c r="C30" s="57"/>
      <c r="D30" s="20" t="s">
        <v>84</v>
      </c>
      <c r="E30" s="2" t="s">
        <v>127</v>
      </c>
      <c r="F30" s="9" t="s">
        <v>306</v>
      </c>
      <c r="G30" s="56">
        <v>60</v>
      </c>
      <c r="H30" s="56" t="s">
        <v>181</v>
      </c>
      <c r="I30" s="58">
        <f>SUM(I31:I33)</f>
        <v>4032384840</v>
      </c>
      <c r="J30" s="97">
        <v>12</v>
      </c>
      <c r="K30" s="97" t="s">
        <v>181</v>
      </c>
      <c r="L30" s="97">
        <f>SUM(L31:L33)</f>
        <v>814981053</v>
      </c>
      <c r="M30" s="98">
        <v>12</v>
      </c>
      <c r="N30" s="98" t="str">
        <f t="shared" si="0"/>
        <v>Laporan</v>
      </c>
      <c r="O30" s="97">
        <f>SUM(O31:O33)</f>
        <v>830436368</v>
      </c>
      <c r="P30" s="92">
        <v>3</v>
      </c>
      <c r="Q30" s="98" t="str">
        <f t="shared" si="1"/>
        <v>Laporan</v>
      </c>
      <c r="R30" s="97">
        <f>SUM(R31:R33)</f>
        <v>117574371</v>
      </c>
      <c r="S30" s="92">
        <v>3</v>
      </c>
      <c r="T30" s="98" t="str">
        <f t="shared" si="2"/>
        <v>Laporan</v>
      </c>
      <c r="U30" s="97">
        <f>SUM(U31:U33)</f>
        <v>153646478</v>
      </c>
      <c r="V30" s="92">
        <v>3</v>
      </c>
      <c r="W30" s="98" t="str">
        <f t="shared" si="3"/>
        <v>Laporan</v>
      </c>
      <c r="X30" s="97">
        <f>SUM(X31:X33)</f>
        <v>145822830</v>
      </c>
      <c r="Y30" s="92"/>
      <c r="Z30" s="98" t="str">
        <f t="shared" ref="Z30:Z33" si="22">W30</f>
        <v>Laporan</v>
      </c>
      <c r="AA30" s="97">
        <f>SUM(AA31:AA33)</f>
        <v>0</v>
      </c>
      <c r="AB30" s="133">
        <f t="shared" si="19"/>
        <v>9</v>
      </c>
      <c r="AC30" s="133" t="str">
        <f>Q30</f>
        <v>Laporan</v>
      </c>
      <c r="AD30" s="133">
        <f>R30+U30+X30+AA30</f>
        <v>417043679</v>
      </c>
      <c r="AE30" s="134">
        <f>AB30/M30*100</f>
        <v>75</v>
      </c>
      <c r="AF30" s="134">
        <f t="shared" si="8"/>
        <v>50.219823585568214</v>
      </c>
      <c r="AG30" s="133">
        <f t="shared" si="13"/>
        <v>21</v>
      </c>
      <c r="AH30" s="135" t="str">
        <f t="shared" si="9"/>
        <v>Laporan</v>
      </c>
      <c r="AI30" s="133">
        <f t="shared" si="10"/>
        <v>1232024732</v>
      </c>
      <c r="AJ30" s="134">
        <f t="shared" si="14"/>
        <v>35</v>
      </c>
      <c r="AK30" s="133">
        <f t="shared" si="11"/>
        <v>30.553252749556513</v>
      </c>
      <c r="AL30" s="98" t="s">
        <v>15</v>
      </c>
    </row>
    <row r="31" spans="1:38" s="1" customFormat="1" ht="114" customHeight="1">
      <c r="A31" s="5"/>
      <c r="B31" s="8"/>
      <c r="C31" s="8"/>
      <c r="D31" s="79" t="s">
        <v>85</v>
      </c>
      <c r="E31" s="47" t="s">
        <v>24</v>
      </c>
      <c r="F31" s="113" t="s">
        <v>189</v>
      </c>
      <c r="G31" s="72">
        <v>60</v>
      </c>
      <c r="H31" s="72" t="s">
        <v>181</v>
      </c>
      <c r="I31" s="45">
        <v>1000000000</v>
      </c>
      <c r="J31" s="65">
        <v>12</v>
      </c>
      <c r="K31" s="65" t="s">
        <v>181</v>
      </c>
      <c r="L31" s="65">
        <v>147133543</v>
      </c>
      <c r="M31" s="104">
        <v>12</v>
      </c>
      <c r="N31" s="104" t="str">
        <f t="shared" si="0"/>
        <v>Laporan</v>
      </c>
      <c r="O31" s="122">
        <v>198478900</v>
      </c>
      <c r="P31" s="103">
        <v>3</v>
      </c>
      <c r="Q31" s="104" t="str">
        <f t="shared" si="1"/>
        <v>Laporan</v>
      </c>
      <c r="R31" s="189">
        <v>42573801</v>
      </c>
      <c r="S31" s="103">
        <v>3</v>
      </c>
      <c r="T31" s="104" t="str">
        <f t="shared" si="2"/>
        <v>Laporan</v>
      </c>
      <c r="U31" s="187">
        <v>47543328</v>
      </c>
      <c r="V31" s="103">
        <v>3</v>
      </c>
      <c r="W31" s="104" t="str">
        <f t="shared" si="3"/>
        <v>Laporan</v>
      </c>
      <c r="X31" s="232">
        <v>36881000</v>
      </c>
      <c r="Y31" s="141"/>
      <c r="Z31" s="104" t="str">
        <f t="shared" si="22"/>
        <v>Laporan</v>
      </c>
      <c r="AA31" s="137"/>
      <c r="AB31" s="138">
        <f t="shared" si="19"/>
        <v>9</v>
      </c>
      <c r="AC31" s="138" t="str">
        <f t="shared" ref="AC31:AC33" si="23">Q31</f>
        <v>Laporan</v>
      </c>
      <c r="AD31" s="138">
        <f>R31+U31+X31+AA31</f>
        <v>126998129</v>
      </c>
      <c r="AE31" s="139">
        <f t="shared" si="12"/>
        <v>75</v>
      </c>
      <c r="AF31" s="139">
        <f t="shared" si="8"/>
        <v>63.985707800678057</v>
      </c>
      <c r="AG31" s="138">
        <f t="shared" si="13"/>
        <v>21</v>
      </c>
      <c r="AH31" s="106" t="str">
        <f t="shared" si="9"/>
        <v>Laporan</v>
      </c>
      <c r="AI31" s="138">
        <f t="shared" si="10"/>
        <v>274131672</v>
      </c>
      <c r="AJ31" s="139">
        <f t="shared" si="14"/>
        <v>35</v>
      </c>
      <c r="AK31" s="138">
        <f t="shared" si="11"/>
        <v>27.4131672</v>
      </c>
      <c r="AL31" s="104" t="s">
        <v>15</v>
      </c>
    </row>
    <row r="32" spans="1:38" s="1" customFormat="1" ht="117.75" customHeight="1">
      <c r="A32" s="5"/>
      <c r="B32" s="8"/>
      <c r="C32" s="8"/>
      <c r="D32" s="46" t="s">
        <v>87</v>
      </c>
      <c r="E32" s="47" t="s">
        <v>28</v>
      </c>
      <c r="F32" s="73" t="s">
        <v>307</v>
      </c>
      <c r="G32" s="44">
        <v>36</v>
      </c>
      <c r="H32" s="72" t="s">
        <v>181</v>
      </c>
      <c r="I32" s="45">
        <v>250000000</v>
      </c>
      <c r="J32" s="65">
        <v>12</v>
      </c>
      <c r="K32" s="65" t="s">
        <v>181</v>
      </c>
      <c r="L32" s="65">
        <v>49847400</v>
      </c>
      <c r="M32" s="104">
        <v>12</v>
      </c>
      <c r="N32" s="104" t="str">
        <f t="shared" si="0"/>
        <v>Laporan</v>
      </c>
      <c r="O32" s="122">
        <v>31260500</v>
      </c>
      <c r="P32" s="103">
        <v>3</v>
      </c>
      <c r="Q32" s="104" t="str">
        <f t="shared" si="1"/>
        <v>Laporan</v>
      </c>
      <c r="R32" s="189">
        <v>12454200</v>
      </c>
      <c r="S32" s="103">
        <v>3</v>
      </c>
      <c r="T32" s="104" t="str">
        <f t="shared" si="2"/>
        <v>Laporan</v>
      </c>
      <c r="U32" s="136">
        <v>0</v>
      </c>
      <c r="V32" s="103">
        <v>3</v>
      </c>
      <c r="W32" s="104" t="str">
        <f t="shared" si="3"/>
        <v>Laporan</v>
      </c>
      <c r="X32" s="182">
        <v>16335870</v>
      </c>
      <c r="Y32" s="141"/>
      <c r="Z32" s="104" t="str">
        <f t="shared" si="22"/>
        <v>Laporan</v>
      </c>
      <c r="AA32" s="140"/>
      <c r="AB32" s="138">
        <f t="shared" si="19"/>
        <v>9</v>
      </c>
      <c r="AC32" s="138" t="str">
        <f t="shared" si="23"/>
        <v>Laporan</v>
      </c>
      <c r="AD32" s="138">
        <f t="shared" si="17"/>
        <v>28790070</v>
      </c>
      <c r="AE32" s="139">
        <f t="shared" si="12"/>
        <v>75</v>
      </c>
      <c r="AF32" s="139">
        <f t="shared" si="8"/>
        <v>92.097279314150455</v>
      </c>
      <c r="AG32" s="138">
        <f t="shared" si="13"/>
        <v>21</v>
      </c>
      <c r="AH32" s="106" t="str">
        <f t="shared" si="9"/>
        <v>Laporan</v>
      </c>
      <c r="AI32" s="138">
        <f t="shared" si="10"/>
        <v>78637470</v>
      </c>
      <c r="AJ32" s="139">
        <f t="shared" si="14"/>
        <v>58.333333333333336</v>
      </c>
      <c r="AK32" s="138">
        <f t="shared" si="11"/>
        <v>31.454988</v>
      </c>
      <c r="AL32" s="104" t="s">
        <v>15</v>
      </c>
    </row>
    <row r="33" spans="1:41" s="1" customFormat="1" ht="100.5" customHeight="1">
      <c r="A33" s="5"/>
      <c r="B33" s="8"/>
      <c r="C33" s="8"/>
      <c r="D33" s="46" t="s">
        <v>86</v>
      </c>
      <c r="E33" s="47" t="s">
        <v>25</v>
      </c>
      <c r="F33" s="74" t="s">
        <v>308</v>
      </c>
      <c r="G33" s="44">
        <v>36</v>
      </c>
      <c r="H33" s="72" t="s">
        <v>181</v>
      </c>
      <c r="I33" s="45">
        <v>2782384840</v>
      </c>
      <c r="J33" s="65">
        <v>12</v>
      </c>
      <c r="K33" s="65" t="s">
        <v>181</v>
      </c>
      <c r="L33" s="65">
        <v>618000110</v>
      </c>
      <c r="M33" s="104">
        <v>12</v>
      </c>
      <c r="N33" s="104" t="str">
        <f t="shared" si="0"/>
        <v>Laporan</v>
      </c>
      <c r="O33" s="84">
        <v>600696968</v>
      </c>
      <c r="P33" s="103">
        <v>3</v>
      </c>
      <c r="Q33" s="104" t="str">
        <f t="shared" si="1"/>
        <v>Laporan</v>
      </c>
      <c r="R33" s="189">
        <v>62546370</v>
      </c>
      <c r="S33" s="103">
        <v>3</v>
      </c>
      <c r="T33" s="104" t="str">
        <f t="shared" si="2"/>
        <v>Laporan</v>
      </c>
      <c r="U33" s="187">
        <v>106103150</v>
      </c>
      <c r="V33" s="103">
        <v>3</v>
      </c>
      <c r="W33" s="104" t="str">
        <f t="shared" si="3"/>
        <v>Laporan</v>
      </c>
      <c r="X33" s="232">
        <v>92605960</v>
      </c>
      <c r="Y33" s="141"/>
      <c r="Z33" s="104" t="str">
        <f t="shared" si="22"/>
        <v>Laporan</v>
      </c>
      <c r="AA33" s="137"/>
      <c r="AB33" s="138">
        <f t="shared" si="19"/>
        <v>9</v>
      </c>
      <c r="AC33" s="138" t="str">
        <f t="shared" si="23"/>
        <v>Laporan</v>
      </c>
      <c r="AD33" s="138">
        <f t="shared" si="17"/>
        <v>261255480</v>
      </c>
      <c r="AE33" s="139">
        <f t="shared" si="12"/>
        <v>75</v>
      </c>
      <c r="AF33" s="139">
        <f t="shared" si="8"/>
        <v>43.492059044319994</v>
      </c>
      <c r="AG33" s="138">
        <f t="shared" si="13"/>
        <v>21</v>
      </c>
      <c r="AH33" s="106" t="str">
        <f t="shared" si="9"/>
        <v>Laporan</v>
      </c>
      <c r="AI33" s="138">
        <f t="shared" si="10"/>
        <v>879255590</v>
      </c>
      <c r="AJ33" s="139">
        <f t="shared" si="14"/>
        <v>58.333333333333336</v>
      </c>
      <c r="AK33" s="138">
        <f t="shared" si="11"/>
        <v>31.600789989928206</v>
      </c>
      <c r="AL33" s="104" t="s">
        <v>15</v>
      </c>
    </row>
    <row r="34" spans="1:41" s="10" customFormat="1" ht="123" customHeight="1">
      <c r="A34" s="56"/>
      <c r="B34" s="57"/>
      <c r="C34" s="57"/>
      <c r="D34" s="20" t="s">
        <v>80</v>
      </c>
      <c r="E34" s="2" t="s">
        <v>36</v>
      </c>
      <c r="F34" s="9" t="s">
        <v>309</v>
      </c>
      <c r="G34" s="56">
        <v>94</v>
      </c>
      <c r="H34" s="56" t="s">
        <v>116</v>
      </c>
      <c r="I34" s="58">
        <f>SUM(I35:I37)</f>
        <v>1220000000</v>
      </c>
      <c r="J34" s="97">
        <v>18</v>
      </c>
      <c r="K34" s="97" t="s">
        <v>116</v>
      </c>
      <c r="L34" s="97">
        <f>SUM(L35:L37)</f>
        <v>210965470</v>
      </c>
      <c r="M34" s="98">
        <v>20</v>
      </c>
      <c r="N34" s="98" t="str">
        <f t="shared" si="0"/>
        <v>Unit</v>
      </c>
      <c r="O34" s="97">
        <f>SUM(O35:O37)</f>
        <v>172487200</v>
      </c>
      <c r="P34" s="92">
        <v>5</v>
      </c>
      <c r="Q34" s="98" t="str">
        <f t="shared" si="1"/>
        <v>Unit</v>
      </c>
      <c r="R34" s="97">
        <f>SUM(R35:R37)</f>
        <v>40508990</v>
      </c>
      <c r="S34" s="92">
        <v>5</v>
      </c>
      <c r="T34" s="98" t="str">
        <f t="shared" si="2"/>
        <v>Unit</v>
      </c>
      <c r="U34" s="97">
        <f>SUM(U35:U37)</f>
        <v>34174900</v>
      </c>
      <c r="V34" s="92">
        <v>5</v>
      </c>
      <c r="W34" s="98" t="str">
        <f t="shared" si="3"/>
        <v>Unit</v>
      </c>
      <c r="X34" s="97">
        <f>SUM(X35:X37)</f>
        <v>70459817</v>
      </c>
      <c r="Y34" s="92"/>
      <c r="Z34" s="98" t="str">
        <f t="shared" ref="Z34:Z37" si="24">W34</f>
        <v>Unit</v>
      </c>
      <c r="AA34" s="97">
        <f>SUM(AA35:AA37)</f>
        <v>0</v>
      </c>
      <c r="AB34" s="133">
        <f>P34+S34+V34+Y34</f>
        <v>15</v>
      </c>
      <c r="AC34" s="133" t="str">
        <f t="shared" ref="AC34" si="25">Z34</f>
        <v>Unit</v>
      </c>
      <c r="AD34" s="133">
        <f>R34+U34+X34+AA34</f>
        <v>145143707</v>
      </c>
      <c r="AE34" s="134">
        <f>AB34/M34*100</f>
        <v>75</v>
      </c>
      <c r="AF34" s="134">
        <f t="shared" si="8"/>
        <v>84.147523410432782</v>
      </c>
      <c r="AG34" s="133">
        <f t="shared" si="13"/>
        <v>33</v>
      </c>
      <c r="AH34" s="135" t="str">
        <f t="shared" si="9"/>
        <v>Unit</v>
      </c>
      <c r="AI34" s="133">
        <f t="shared" si="10"/>
        <v>356109177</v>
      </c>
      <c r="AJ34" s="134">
        <f>AG34/G34*100</f>
        <v>35.106382978723403</v>
      </c>
      <c r="AK34" s="133">
        <f>AI34/I34*100</f>
        <v>29.189276803278691</v>
      </c>
      <c r="AL34" s="98" t="s">
        <v>15</v>
      </c>
    </row>
    <row r="35" spans="1:41" s="1" customFormat="1" ht="133.5" customHeight="1">
      <c r="A35" s="5"/>
      <c r="B35" s="8"/>
      <c r="C35" s="8"/>
      <c r="D35" s="46" t="s">
        <v>82</v>
      </c>
      <c r="E35" s="47" t="s">
        <v>26</v>
      </c>
      <c r="F35" s="73" t="s">
        <v>310</v>
      </c>
      <c r="G35" s="44">
        <v>5</v>
      </c>
      <c r="H35" s="44" t="s">
        <v>116</v>
      </c>
      <c r="I35" s="45">
        <v>245000000</v>
      </c>
      <c r="J35" s="65">
        <v>2</v>
      </c>
      <c r="K35" s="65" t="s">
        <v>116</v>
      </c>
      <c r="L35" s="65">
        <v>48449820</v>
      </c>
      <c r="M35" s="104">
        <v>1</v>
      </c>
      <c r="N35" s="104" t="str">
        <f t="shared" si="0"/>
        <v>Unit</v>
      </c>
      <c r="O35" s="122">
        <v>39000000</v>
      </c>
      <c r="P35" s="103">
        <v>0</v>
      </c>
      <c r="Q35" s="104" t="str">
        <f t="shared" si="1"/>
        <v>Unit</v>
      </c>
      <c r="R35" s="192">
        <v>4669990</v>
      </c>
      <c r="S35" s="103">
        <v>1</v>
      </c>
      <c r="T35" s="104" t="str">
        <f t="shared" si="2"/>
        <v>Unit</v>
      </c>
      <c r="U35" s="230">
        <v>11674900</v>
      </c>
      <c r="V35" s="103">
        <v>0</v>
      </c>
      <c r="W35" s="104" t="str">
        <f t="shared" si="3"/>
        <v>Unit</v>
      </c>
      <c r="X35" s="182">
        <v>15875087</v>
      </c>
      <c r="Y35" s="141">
        <v>0</v>
      </c>
      <c r="Z35" s="104" t="str">
        <f t="shared" si="24"/>
        <v>Unit</v>
      </c>
      <c r="AA35" s="144"/>
      <c r="AB35" s="138">
        <f t="shared" si="19"/>
        <v>1</v>
      </c>
      <c r="AC35" s="138" t="str">
        <f t="shared" ref="AC35:AC37" si="26">Q35</f>
        <v>Unit</v>
      </c>
      <c r="AD35" s="138">
        <f t="shared" si="17"/>
        <v>32219977</v>
      </c>
      <c r="AE35" s="139">
        <f t="shared" si="12"/>
        <v>100</v>
      </c>
      <c r="AF35" s="139">
        <f t="shared" si="8"/>
        <v>82.615325641025635</v>
      </c>
      <c r="AG35" s="138">
        <f t="shared" si="13"/>
        <v>3</v>
      </c>
      <c r="AH35" s="106" t="str">
        <f t="shared" si="9"/>
        <v>Unit</v>
      </c>
      <c r="AI35" s="138">
        <f t="shared" si="10"/>
        <v>80669797</v>
      </c>
      <c r="AJ35" s="139">
        <f t="shared" si="14"/>
        <v>60</v>
      </c>
      <c r="AK35" s="138">
        <f t="shared" si="11"/>
        <v>32.926447755102039</v>
      </c>
      <c r="AL35" s="104" t="s">
        <v>15</v>
      </c>
    </row>
    <row r="36" spans="1:41" s="1" customFormat="1" ht="151.5" customHeight="1">
      <c r="A36" s="5"/>
      <c r="B36" s="8"/>
      <c r="C36" s="8"/>
      <c r="D36" s="46" t="s">
        <v>83</v>
      </c>
      <c r="E36" s="47" t="s">
        <v>27</v>
      </c>
      <c r="F36" s="74" t="s">
        <v>311</v>
      </c>
      <c r="G36" s="44">
        <v>71</v>
      </c>
      <c r="H36" s="44" t="s">
        <v>116</v>
      </c>
      <c r="I36" s="45">
        <v>475000000</v>
      </c>
      <c r="J36" s="65">
        <v>15</v>
      </c>
      <c r="K36" s="65" t="s">
        <v>116</v>
      </c>
      <c r="L36" s="65">
        <v>93473400</v>
      </c>
      <c r="M36" s="104">
        <v>15</v>
      </c>
      <c r="N36" s="104" t="str">
        <f t="shared" si="0"/>
        <v>Unit</v>
      </c>
      <c r="O36" s="122">
        <v>76987200</v>
      </c>
      <c r="P36" s="103">
        <v>3</v>
      </c>
      <c r="Q36" s="104" t="str">
        <f t="shared" si="1"/>
        <v>Unit</v>
      </c>
      <c r="R36" s="190">
        <v>13277000</v>
      </c>
      <c r="S36" s="103">
        <v>4</v>
      </c>
      <c r="T36" s="104" t="str">
        <f t="shared" si="2"/>
        <v>Unit</v>
      </c>
      <c r="U36" s="187">
        <v>22500000</v>
      </c>
      <c r="V36" s="103">
        <v>4</v>
      </c>
      <c r="W36" s="104" t="str">
        <f t="shared" si="3"/>
        <v>Unit</v>
      </c>
      <c r="X36" s="232">
        <v>26079500</v>
      </c>
      <c r="Y36" s="141"/>
      <c r="Z36" s="104" t="str">
        <f t="shared" si="24"/>
        <v>Unit</v>
      </c>
      <c r="AA36" s="137"/>
      <c r="AB36" s="138">
        <f t="shared" si="19"/>
        <v>11</v>
      </c>
      <c r="AC36" s="138" t="str">
        <f t="shared" si="26"/>
        <v>Unit</v>
      </c>
      <c r="AD36" s="138">
        <f t="shared" si="17"/>
        <v>61856500</v>
      </c>
      <c r="AE36" s="139">
        <f t="shared" si="12"/>
        <v>73.333333333333329</v>
      </c>
      <c r="AF36" s="139">
        <f t="shared" si="8"/>
        <v>80.346473179957187</v>
      </c>
      <c r="AG36" s="138">
        <f t="shared" si="13"/>
        <v>26</v>
      </c>
      <c r="AH36" s="106" t="str">
        <f t="shared" si="9"/>
        <v>Unit</v>
      </c>
      <c r="AI36" s="138">
        <f t="shared" si="10"/>
        <v>155329900</v>
      </c>
      <c r="AJ36" s="139">
        <f t="shared" si="14"/>
        <v>36.619718309859159</v>
      </c>
      <c r="AK36" s="138">
        <f t="shared" si="11"/>
        <v>32.701031578947372</v>
      </c>
      <c r="AL36" s="104" t="s">
        <v>15</v>
      </c>
    </row>
    <row r="37" spans="1:41" s="1" customFormat="1" ht="111" customHeight="1">
      <c r="A37" s="33"/>
      <c r="B37" s="34"/>
      <c r="C37" s="34"/>
      <c r="D37" s="46" t="s">
        <v>81</v>
      </c>
      <c r="E37" s="47" t="s">
        <v>19</v>
      </c>
      <c r="F37" s="73" t="s">
        <v>312</v>
      </c>
      <c r="G37" s="44">
        <v>15</v>
      </c>
      <c r="H37" s="44" t="s">
        <v>116</v>
      </c>
      <c r="I37" s="45">
        <v>500000000</v>
      </c>
      <c r="J37" s="65">
        <v>3</v>
      </c>
      <c r="K37" s="65" t="s">
        <v>116</v>
      </c>
      <c r="L37" s="65">
        <v>69042250</v>
      </c>
      <c r="M37" s="104">
        <v>3</v>
      </c>
      <c r="N37" s="104" t="str">
        <f t="shared" si="0"/>
        <v>Unit</v>
      </c>
      <c r="O37" s="84">
        <v>56500000</v>
      </c>
      <c r="P37" s="103">
        <v>1</v>
      </c>
      <c r="Q37" s="104" t="str">
        <f t="shared" si="1"/>
        <v>Unit</v>
      </c>
      <c r="R37" s="190">
        <v>22562000</v>
      </c>
      <c r="S37" s="103">
        <v>0</v>
      </c>
      <c r="T37" s="104" t="str">
        <f t="shared" si="2"/>
        <v>Unit</v>
      </c>
      <c r="U37" s="136">
        <v>0</v>
      </c>
      <c r="V37" s="103">
        <v>1</v>
      </c>
      <c r="W37" s="104" t="str">
        <f t="shared" si="3"/>
        <v>Unit</v>
      </c>
      <c r="X37" s="270">
        <v>28505230</v>
      </c>
      <c r="Y37" s="141"/>
      <c r="Z37" s="104" t="str">
        <f t="shared" si="24"/>
        <v>Unit</v>
      </c>
      <c r="AA37" s="137"/>
      <c r="AB37" s="138">
        <f t="shared" si="19"/>
        <v>2</v>
      </c>
      <c r="AC37" s="138" t="str">
        <f t="shared" si="26"/>
        <v>Unit</v>
      </c>
      <c r="AD37" s="138">
        <f t="shared" si="17"/>
        <v>51067230</v>
      </c>
      <c r="AE37" s="139">
        <f t="shared" si="12"/>
        <v>66.666666666666657</v>
      </c>
      <c r="AF37" s="139">
        <f t="shared" si="8"/>
        <v>90.384477876106189</v>
      </c>
      <c r="AG37" s="138">
        <f t="shared" si="13"/>
        <v>5</v>
      </c>
      <c r="AH37" s="106" t="str">
        <f t="shared" si="9"/>
        <v>Unit</v>
      </c>
      <c r="AI37" s="138">
        <f t="shared" si="10"/>
        <v>120109480</v>
      </c>
      <c r="AJ37" s="139">
        <f t="shared" si="14"/>
        <v>33.333333333333329</v>
      </c>
      <c r="AK37" s="138">
        <f t="shared" si="11"/>
        <v>24.021896000000002</v>
      </c>
      <c r="AL37" s="104" t="s">
        <v>15</v>
      </c>
    </row>
    <row r="38" spans="1:41" s="10" customFormat="1" ht="117.75" customHeight="1">
      <c r="A38" s="53"/>
      <c r="B38" s="82" t="s">
        <v>190</v>
      </c>
      <c r="C38" s="78" t="s">
        <v>191</v>
      </c>
      <c r="D38" s="19" t="s">
        <v>59</v>
      </c>
      <c r="E38" s="3" t="s">
        <v>40</v>
      </c>
      <c r="F38" s="4" t="s">
        <v>192</v>
      </c>
      <c r="G38" s="54">
        <v>72.5</v>
      </c>
      <c r="H38" s="54" t="s">
        <v>118</v>
      </c>
      <c r="I38" s="55">
        <f>I40+I48</f>
        <v>4100835350</v>
      </c>
      <c r="J38" s="49">
        <v>0</v>
      </c>
      <c r="K38" s="116" t="s">
        <v>118</v>
      </c>
      <c r="L38" s="86">
        <f>L40+L48</f>
        <v>754330648</v>
      </c>
      <c r="M38" s="123">
        <v>52.5</v>
      </c>
      <c r="N38" s="49" t="str">
        <f t="shared" ref="N38:N51" si="27">H38</f>
        <v>%</v>
      </c>
      <c r="O38" s="86">
        <f>O40+O48</f>
        <v>1041626350</v>
      </c>
      <c r="P38" s="123">
        <v>13.12</v>
      </c>
      <c r="Q38" s="49" t="str">
        <f t="shared" si="1"/>
        <v>%</v>
      </c>
      <c r="R38" s="86">
        <f>R40+R48</f>
        <v>30833222</v>
      </c>
      <c r="S38" s="123">
        <v>13.12</v>
      </c>
      <c r="T38" s="49" t="str">
        <f t="shared" ref="T38:T54" si="28">Q38</f>
        <v>%</v>
      </c>
      <c r="U38" s="86">
        <f>U40+U48</f>
        <v>113748469</v>
      </c>
      <c r="V38" s="123">
        <v>13.12</v>
      </c>
      <c r="W38" s="49" t="str">
        <f t="shared" ref="W38:W55" si="29">T38</f>
        <v>%</v>
      </c>
      <c r="X38" s="86">
        <f>X40+X48</f>
        <v>764515530</v>
      </c>
      <c r="Y38" s="123"/>
      <c r="Z38" s="49" t="str">
        <f t="shared" ref="Z38:Z47" si="30">W38</f>
        <v>%</v>
      </c>
      <c r="AA38" s="86">
        <f>AA40+AA48</f>
        <v>0</v>
      </c>
      <c r="AB38" s="131">
        <f>P38+S38+V38+Y38</f>
        <v>39.36</v>
      </c>
      <c r="AC38" s="132" t="str">
        <f>Q38</f>
        <v>%</v>
      </c>
      <c r="AD38" s="132">
        <f>R38+U38+X38+AA38</f>
        <v>909097221</v>
      </c>
      <c r="AE38" s="131">
        <f t="shared" ref="AE38:AE43" si="31">AB38/M38*100</f>
        <v>74.971428571428561</v>
      </c>
      <c r="AF38" s="131">
        <f t="shared" ref="AF38:AF51" si="32">AD38/O38*100</f>
        <v>87.27671117382927</v>
      </c>
      <c r="AG38" s="132">
        <f t="shared" ref="AG38:AG51" si="33">J38+AB38</f>
        <v>39.36</v>
      </c>
      <c r="AH38" s="126" t="str">
        <f t="shared" ref="AH38:AH54" si="34">AC38</f>
        <v>%</v>
      </c>
      <c r="AI38" s="132">
        <f t="shared" ref="AI38:AI52" si="35">L38+AD38</f>
        <v>1663427869</v>
      </c>
      <c r="AJ38" s="131">
        <f t="shared" ref="AJ38:AJ65" si="36">AG38/G38*100</f>
        <v>54.289655172413795</v>
      </c>
      <c r="AK38" s="132">
        <f t="shared" ref="AK38:AK65" si="37">AI38/I38*100</f>
        <v>40.563146945170573</v>
      </c>
      <c r="AL38" s="49" t="s">
        <v>15</v>
      </c>
      <c r="AM38" s="109">
        <v>1270760353</v>
      </c>
      <c r="AN38" s="110">
        <f>AM38-AD38</f>
        <v>361663132</v>
      </c>
      <c r="AO38" s="62" t="s">
        <v>124</v>
      </c>
    </row>
    <row r="39" spans="1:41" s="10" customFormat="1" ht="117.75" customHeight="1">
      <c r="A39" s="53"/>
      <c r="B39" s="82"/>
      <c r="C39" s="78"/>
      <c r="D39" s="19"/>
      <c r="E39" s="3"/>
      <c r="F39" s="258" t="s">
        <v>329</v>
      </c>
      <c r="G39" s="54">
        <v>71.8</v>
      </c>
      <c r="H39" s="54" t="s">
        <v>330</v>
      </c>
      <c r="I39" s="55">
        <f>I40+I48</f>
        <v>4100835350</v>
      </c>
      <c r="J39" s="49">
        <v>78.53</v>
      </c>
      <c r="K39" s="54" t="s">
        <v>288</v>
      </c>
      <c r="L39" s="86">
        <f>L40+L48</f>
        <v>754330648</v>
      </c>
      <c r="M39" s="123">
        <v>67.8</v>
      </c>
      <c r="N39" s="49" t="str">
        <f t="shared" si="27"/>
        <v>Nilai</v>
      </c>
      <c r="O39" s="86">
        <f>O40+O48</f>
        <v>1041626350</v>
      </c>
      <c r="P39" s="123">
        <v>16.95</v>
      </c>
      <c r="Q39" s="49" t="str">
        <f t="shared" si="1"/>
        <v>Nilai</v>
      </c>
      <c r="R39" s="86">
        <f>R40+R48</f>
        <v>30833222</v>
      </c>
      <c r="S39" s="123">
        <v>16.95</v>
      </c>
      <c r="T39" s="49" t="str">
        <f t="shared" si="28"/>
        <v>Nilai</v>
      </c>
      <c r="U39" s="86">
        <f>U40+U48</f>
        <v>113748469</v>
      </c>
      <c r="V39" s="123">
        <v>16.95</v>
      </c>
      <c r="W39" s="49" t="str">
        <f t="shared" si="29"/>
        <v>Nilai</v>
      </c>
      <c r="X39" s="86">
        <f>X40+X48</f>
        <v>764515530</v>
      </c>
      <c r="Y39" s="123"/>
      <c r="Z39" s="49" t="str">
        <f t="shared" si="30"/>
        <v>Nilai</v>
      </c>
      <c r="AA39" s="86">
        <f>AA40+AA48</f>
        <v>0</v>
      </c>
      <c r="AB39" s="131">
        <f>P39+S39+V39+Y39</f>
        <v>50.849999999999994</v>
      </c>
      <c r="AC39" s="132" t="str">
        <f>Q39</f>
        <v>Nilai</v>
      </c>
      <c r="AD39" s="132">
        <f>R39+U39+X39+AA39</f>
        <v>909097221</v>
      </c>
      <c r="AE39" s="131">
        <f t="shared" si="31"/>
        <v>75</v>
      </c>
      <c r="AF39" s="131">
        <f t="shared" si="32"/>
        <v>87.27671117382927</v>
      </c>
      <c r="AG39" s="132">
        <f t="shared" si="33"/>
        <v>129.38</v>
      </c>
      <c r="AH39" s="126" t="str">
        <f t="shared" si="34"/>
        <v>Nilai</v>
      </c>
      <c r="AI39" s="132">
        <f t="shared" si="35"/>
        <v>1663427869</v>
      </c>
      <c r="AJ39" s="131">
        <f t="shared" si="36"/>
        <v>180.1949860724234</v>
      </c>
      <c r="AK39" s="132">
        <f t="shared" si="37"/>
        <v>40.563146945170573</v>
      </c>
      <c r="AL39" s="49"/>
      <c r="AM39" s="109"/>
      <c r="AN39" s="110"/>
      <c r="AO39" s="62"/>
    </row>
    <row r="40" spans="1:41" s="10" customFormat="1" ht="92.25" customHeight="1">
      <c r="A40" s="56"/>
      <c r="B40" s="57"/>
      <c r="C40" s="57"/>
      <c r="D40" s="20" t="s">
        <v>63</v>
      </c>
      <c r="E40" s="2" t="s">
        <v>43</v>
      </c>
      <c r="F40" s="180" t="s">
        <v>193</v>
      </c>
      <c r="G40" s="56">
        <v>1738</v>
      </c>
      <c r="H40" s="56" t="s">
        <v>120</v>
      </c>
      <c r="I40" s="58">
        <f>SUM(I41:I47)</f>
        <v>2894585350</v>
      </c>
      <c r="J40" s="124">
        <v>170</v>
      </c>
      <c r="K40" s="97" t="str">
        <f>H40</f>
        <v>Perpustakaan</v>
      </c>
      <c r="L40" s="97">
        <f>SUM(L41:L47)</f>
        <v>484845529</v>
      </c>
      <c r="M40" s="124">
        <v>510</v>
      </c>
      <c r="N40" s="98" t="str">
        <f t="shared" si="27"/>
        <v>Perpustakaan</v>
      </c>
      <c r="O40" s="97">
        <f>SUM(O41:O47)</f>
        <v>551543750</v>
      </c>
      <c r="P40" s="124">
        <v>130</v>
      </c>
      <c r="Q40" s="98" t="str">
        <f t="shared" si="1"/>
        <v>Perpustakaan</v>
      </c>
      <c r="R40" s="97">
        <f>SUM(R41:R47)</f>
        <v>25670722</v>
      </c>
      <c r="S40" s="124">
        <v>130</v>
      </c>
      <c r="T40" s="98" t="str">
        <f t="shared" si="28"/>
        <v>Perpustakaan</v>
      </c>
      <c r="U40" s="97">
        <f>SUM(U41:U47)</f>
        <v>22472514</v>
      </c>
      <c r="V40" s="124">
        <v>130</v>
      </c>
      <c r="W40" s="98" t="str">
        <f t="shared" si="29"/>
        <v>Perpustakaan</v>
      </c>
      <c r="X40" s="97">
        <f>SUM(X41:X47)</f>
        <v>418226241</v>
      </c>
      <c r="Y40" s="124"/>
      <c r="Z40" s="98" t="str">
        <f t="shared" si="30"/>
        <v>Perpustakaan</v>
      </c>
      <c r="AA40" s="97">
        <f>SUM(AA41:AA47)</f>
        <v>0</v>
      </c>
      <c r="AB40" s="133">
        <f>P40+S40+V40+Y40</f>
        <v>390</v>
      </c>
      <c r="AC40" s="133" t="str">
        <f>Q40</f>
        <v>Perpustakaan</v>
      </c>
      <c r="AD40" s="133">
        <f>R40+U40+X40+AA40</f>
        <v>466369477</v>
      </c>
      <c r="AE40" s="134">
        <f t="shared" si="31"/>
        <v>76.470588235294116</v>
      </c>
      <c r="AF40" s="134">
        <f t="shared" si="32"/>
        <v>84.557113918886756</v>
      </c>
      <c r="AG40" s="133">
        <f>J40+AB40</f>
        <v>560</v>
      </c>
      <c r="AH40" s="135" t="str">
        <f t="shared" si="34"/>
        <v>Perpustakaan</v>
      </c>
      <c r="AI40" s="133">
        <f t="shared" si="35"/>
        <v>951215006</v>
      </c>
      <c r="AJ40" s="134">
        <f t="shared" si="36"/>
        <v>32.22094361334868</v>
      </c>
      <c r="AK40" s="133">
        <f>AI40/I40*100</f>
        <v>32.861874534119366</v>
      </c>
      <c r="AL40" s="98" t="s">
        <v>15</v>
      </c>
    </row>
    <row r="41" spans="1:41" s="70" customFormat="1" ht="155">
      <c r="A41" s="68"/>
      <c r="B41" s="114"/>
      <c r="C41" s="114"/>
      <c r="D41" s="46" t="s">
        <v>131</v>
      </c>
      <c r="E41" s="47" t="s">
        <v>233</v>
      </c>
      <c r="F41" s="71" t="s">
        <v>254</v>
      </c>
      <c r="G41" s="72">
        <v>500</v>
      </c>
      <c r="H41" s="72" t="s">
        <v>132</v>
      </c>
      <c r="I41" s="45">
        <v>274729500</v>
      </c>
      <c r="J41" s="118">
        <v>100</v>
      </c>
      <c r="K41" s="118" t="s">
        <v>132</v>
      </c>
      <c r="L41" s="119">
        <v>69075097</v>
      </c>
      <c r="M41" s="119">
        <v>100</v>
      </c>
      <c r="N41" s="125" t="s">
        <v>284</v>
      </c>
      <c r="O41" s="119">
        <v>34083950</v>
      </c>
      <c r="P41" s="119">
        <v>25</v>
      </c>
      <c r="Q41" s="104" t="str">
        <f>N41</f>
        <v>perpustakaan</v>
      </c>
      <c r="R41" s="189">
        <v>1054300</v>
      </c>
      <c r="S41" s="103">
        <v>25</v>
      </c>
      <c r="T41" s="104" t="str">
        <f t="shared" ref="T41" si="38">Q41</f>
        <v>perpustakaan</v>
      </c>
      <c r="U41" s="187">
        <v>4806350</v>
      </c>
      <c r="V41" s="103">
        <v>25</v>
      </c>
      <c r="W41" s="104" t="str">
        <f t="shared" ref="W41" si="39">T41</f>
        <v>perpustakaan</v>
      </c>
      <c r="X41" s="274">
        <v>20450000</v>
      </c>
      <c r="Y41" s="141"/>
      <c r="Z41" s="104" t="str">
        <f t="shared" ref="Z41" si="40">W41</f>
        <v>perpustakaan</v>
      </c>
      <c r="AA41" s="137"/>
      <c r="AB41" s="138">
        <f>P41+S41+V41+Y41</f>
        <v>75</v>
      </c>
      <c r="AC41" s="138" t="str">
        <f t="shared" ref="AC41" si="41">Q41</f>
        <v>perpustakaan</v>
      </c>
      <c r="AD41" s="138">
        <f>R41+U41+X41+AA41</f>
        <v>26310650</v>
      </c>
      <c r="AE41" s="139">
        <f t="shared" si="31"/>
        <v>75</v>
      </c>
      <c r="AF41" s="139">
        <f t="shared" ref="AF41" si="42">AD41/O41*100</f>
        <v>77.193664466706466</v>
      </c>
      <c r="AG41" s="138">
        <f>J41+AB41</f>
        <v>175</v>
      </c>
      <c r="AH41" s="106" t="str">
        <f t="shared" ref="AH41" si="43">AC41</f>
        <v>perpustakaan</v>
      </c>
      <c r="AI41" s="138">
        <f>L41+AD41</f>
        <v>95385747</v>
      </c>
      <c r="AJ41" s="139">
        <f>AG41/G41*100</f>
        <v>35</v>
      </c>
      <c r="AK41" s="138">
        <f t="shared" ref="AK41" si="44">AI41/I41*100</f>
        <v>34.719877916277646</v>
      </c>
      <c r="AL41" s="104" t="s">
        <v>15</v>
      </c>
    </row>
    <row r="42" spans="1:41" s="1" customFormat="1" ht="201.5">
      <c r="A42" s="5"/>
      <c r="B42" s="8"/>
      <c r="C42" s="8"/>
      <c r="D42" s="46" t="s">
        <v>64</v>
      </c>
      <c r="E42" s="277" t="s">
        <v>44</v>
      </c>
      <c r="F42" s="47" t="s">
        <v>252</v>
      </c>
      <c r="G42" s="44">
        <v>500</v>
      </c>
      <c r="H42" s="44" t="s">
        <v>120</v>
      </c>
      <c r="I42" s="45">
        <v>427357000</v>
      </c>
      <c r="J42" s="65">
        <v>50</v>
      </c>
      <c r="K42" s="65" t="s">
        <v>120</v>
      </c>
      <c r="L42" s="65">
        <v>88456700</v>
      </c>
      <c r="M42" s="104">
        <v>50</v>
      </c>
      <c r="N42" s="104" t="str">
        <f t="shared" si="27"/>
        <v>Perpustakaan</v>
      </c>
      <c r="O42" s="84">
        <v>116307550</v>
      </c>
      <c r="P42" s="103">
        <v>10</v>
      </c>
      <c r="Q42" s="104" t="str">
        <f>N42</f>
        <v>Perpustakaan</v>
      </c>
      <c r="R42" s="189">
        <v>7245199</v>
      </c>
      <c r="S42" s="103">
        <v>10</v>
      </c>
      <c r="T42" s="104" t="str">
        <f t="shared" si="28"/>
        <v>Perpustakaan</v>
      </c>
      <c r="U42" s="189">
        <v>6460000</v>
      </c>
      <c r="V42" s="103">
        <v>15</v>
      </c>
      <c r="W42" s="104" t="str">
        <f t="shared" si="29"/>
        <v>Perpustakaan</v>
      </c>
      <c r="X42" s="275">
        <v>83067565</v>
      </c>
      <c r="Y42" s="141"/>
      <c r="Z42" s="104" t="str">
        <f t="shared" si="30"/>
        <v>Perpustakaan</v>
      </c>
      <c r="AA42" s="137"/>
      <c r="AB42" s="138">
        <f>P42+S42+V42+Y42</f>
        <v>35</v>
      </c>
      <c r="AC42" s="138" t="str">
        <f t="shared" ref="AC42:AC47" si="45">Q42</f>
        <v>Perpustakaan</v>
      </c>
      <c r="AD42" s="138">
        <f t="shared" ref="AD42:AD51" si="46">R42+U42+X42+AA42</f>
        <v>96772764</v>
      </c>
      <c r="AE42" s="139">
        <f t="shared" si="31"/>
        <v>70</v>
      </c>
      <c r="AF42" s="139">
        <f t="shared" si="32"/>
        <v>83.204197835824061</v>
      </c>
      <c r="AG42" s="138">
        <f>J42+AB42</f>
        <v>85</v>
      </c>
      <c r="AH42" s="106" t="str">
        <f t="shared" si="34"/>
        <v>Perpustakaan</v>
      </c>
      <c r="AI42" s="138">
        <f>L42+AD42</f>
        <v>185229464</v>
      </c>
      <c r="AJ42" s="139">
        <f>AG42/G42*100</f>
        <v>17</v>
      </c>
      <c r="AK42" s="138">
        <f t="shared" si="37"/>
        <v>43.343027960229975</v>
      </c>
      <c r="AL42" s="104" t="s">
        <v>15</v>
      </c>
    </row>
    <row r="43" spans="1:41" s="185" customFormat="1" ht="155">
      <c r="A43" s="44"/>
      <c r="B43" s="184"/>
      <c r="C43" s="184"/>
      <c r="D43" s="46" t="s">
        <v>133</v>
      </c>
      <c r="E43" s="277" t="s">
        <v>255</v>
      </c>
      <c r="F43" s="47" t="s">
        <v>256</v>
      </c>
      <c r="G43" s="44">
        <v>38</v>
      </c>
      <c r="H43" s="44" t="s">
        <v>120</v>
      </c>
      <c r="I43" s="45">
        <v>249204000</v>
      </c>
      <c r="J43" s="65">
        <v>597</v>
      </c>
      <c r="K43" s="65" t="s">
        <v>120</v>
      </c>
      <c r="L43" s="65">
        <v>49239160</v>
      </c>
      <c r="M43" s="104">
        <v>30</v>
      </c>
      <c r="N43" s="104" t="s">
        <v>120</v>
      </c>
      <c r="O43" s="84">
        <v>28450000</v>
      </c>
      <c r="P43" s="103"/>
      <c r="Q43" s="104" t="str">
        <f>N43</f>
        <v>Perpustakaan</v>
      </c>
      <c r="R43" s="65">
        <v>0</v>
      </c>
      <c r="S43" s="103">
        <v>30</v>
      </c>
      <c r="T43" s="104" t="str">
        <f>N43</f>
        <v>Perpustakaan</v>
      </c>
      <c r="U43" s="65"/>
      <c r="V43" s="103"/>
      <c r="W43" s="104" t="str">
        <f>N43</f>
        <v>Perpustakaan</v>
      </c>
      <c r="X43" s="232">
        <v>11758504</v>
      </c>
      <c r="Y43" s="141"/>
      <c r="Z43" s="104" t="str">
        <f>N43</f>
        <v>Perpustakaan</v>
      </c>
      <c r="AA43" s="140"/>
      <c r="AB43" s="138">
        <f t="shared" ref="AB43:AB51" si="47">P43+S43+V43+Y43</f>
        <v>30</v>
      </c>
      <c r="AC43" s="104" t="str">
        <f>N43</f>
        <v>Perpustakaan</v>
      </c>
      <c r="AD43" s="138">
        <f t="shared" si="46"/>
        <v>11758504</v>
      </c>
      <c r="AE43" s="139">
        <f t="shared" si="31"/>
        <v>100</v>
      </c>
      <c r="AF43" s="139">
        <f t="shared" si="32"/>
        <v>41.330418277680145</v>
      </c>
      <c r="AG43" s="138">
        <f>J43+AB43</f>
        <v>627</v>
      </c>
      <c r="AH43" s="104" t="s">
        <v>134</v>
      </c>
      <c r="AI43" s="138">
        <f t="shared" ref="AI43" si="48">L43+AD43</f>
        <v>60997664</v>
      </c>
      <c r="AJ43" s="139">
        <f>AG43/G43*100</f>
        <v>1650</v>
      </c>
      <c r="AK43" s="138">
        <f t="shared" ref="AK43" si="49">AI43/I43*100</f>
        <v>24.477000369175457</v>
      </c>
      <c r="AL43" s="104" t="s">
        <v>15</v>
      </c>
    </row>
    <row r="44" spans="1:41" s="1" customFormat="1" ht="62">
      <c r="A44" s="5"/>
      <c r="B44" s="8"/>
      <c r="C44" s="8"/>
      <c r="D44" s="46" t="s">
        <v>126</v>
      </c>
      <c r="E44" s="277" t="s">
        <v>258</v>
      </c>
      <c r="F44" s="47" t="s">
        <v>259</v>
      </c>
      <c r="G44" s="44">
        <v>5</v>
      </c>
      <c r="H44" s="44" t="s">
        <v>117</v>
      </c>
      <c r="I44" s="45">
        <v>122102000</v>
      </c>
      <c r="J44" s="65">
        <v>100</v>
      </c>
      <c r="K44" s="65" t="s">
        <v>117</v>
      </c>
      <c r="L44" s="65">
        <v>59581600</v>
      </c>
      <c r="M44" s="104">
        <v>1</v>
      </c>
      <c r="N44" s="104" t="s">
        <v>117</v>
      </c>
      <c r="O44" s="84">
        <v>14000000</v>
      </c>
      <c r="P44" s="103"/>
      <c r="Q44" s="104" t="str">
        <f>N44</f>
        <v>Dokumen</v>
      </c>
      <c r="R44" s="65">
        <v>0</v>
      </c>
      <c r="S44" s="103"/>
      <c r="T44" s="104" t="str">
        <f>Q44</f>
        <v>Dokumen</v>
      </c>
      <c r="U44" s="136"/>
      <c r="V44" s="103">
        <v>1</v>
      </c>
      <c r="W44" s="104" t="str">
        <f>T44</f>
        <v>Dokumen</v>
      </c>
      <c r="X44" s="182">
        <v>4400000</v>
      </c>
      <c r="Y44" s="103"/>
      <c r="Z44" s="104" t="str">
        <f>W44</f>
        <v>Dokumen</v>
      </c>
      <c r="AA44" s="137"/>
      <c r="AB44" s="138">
        <f t="shared" si="47"/>
        <v>1</v>
      </c>
      <c r="AC44" s="138" t="str">
        <f>Z44</f>
        <v>Dokumen</v>
      </c>
      <c r="AD44" s="138">
        <f>R44+U44+X44+AA44</f>
        <v>4400000</v>
      </c>
      <c r="AE44" s="139">
        <f t="shared" ref="AE44" si="50">AB44/M44*100</f>
        <v>100</v>
      </c>
      <c r="AF44" s="139">
        <f t="shared" si="32"/>
        <v>31.428571428571427</v>
      </c>
      <c r="AG44" s="138">
        <f t="shared" ref="AG44" si="51">J44+AB44</f>
        <v>101</v>
      </c>
      <c r="AH44" s="106" t="str">
        <f t="shared" ref="AH44" si="52">AC44</f>
        <v>Dokumen</v>
      </c>
      <c r="AI44" s="138">
        <f t="shared" ref="AI44" si="53">L44+AD44</f>
        <v>63981600</v>
      </c>
      <c r="AJ44" s="139">
        <f>AG44/G44*100</f>
        <v>2020</v>
      </c>
      <c r="AK44" s="138">
        <f>AI44/I44*100</f>
        <v>52.40012448608541</v>
      </c>
      <c r="AL44" s="104" t="s">
        <v>15</v>
      </c>
    </row>
    <row r="45" spans="1:41" s="1" customFormat="1" ht="155">
      <c r="A45" s="5"/>
      <c r="B45" s="8"/>
      <c r="C45" s="8"/>
      <c r="D45" s="46" t="s">
        <v>257</v>
      </c>
      <c r="E45" s="277" t="s">
        <v>280</v>
      </c>
      <c r="F45" s="47" t="s">
        <v>325</v>
      </c>
      <c r="G45" s="44">
        <v>110558</v>
      </c>
      <c r="H45" s="44" t="s">
        <v>163</v>
      </c>
      <c r="I45" s="45">
        <v>1242387850</v>
      </c>
      <c r="J45" s="103">
        <v>90000</v>
      </c>
      <c r="K45" s="104" t="s">
        <v>163</v>
      </c>
      <c r="L45" s="65">
        <v>49607650</v>
      </c>
      <c r="M45" s="104">
        <v>94558</v>
      </c>
      <c r="N45" s="104" t="s">
        <v>163</v>
      </c>
      <c r="O45" s="84">
        <v>134422300</v>
      </c>
      <c r="P45" s="103"/>
      <c r="Q45" s="104" t="str">
        <f t="shared" si="1"/>
        <v>Eksemplar</v>
      </c>
      <c r="R45" s="65">
        <v>0</v>
      </c>
      <c r="S45" s="103"/>
      <c r="T45" s="104" t="str">
        <f t="shared" si="28"/>
        <v>Eksemplar</v>
      </c>
      <c r="U45" s="136"/>
      <c r="V45" s="103">
        <v>94558</v>
      </c>
      <c r="W45" s="104" t="str">
        <f t="shared" si="29"/>
        <v>Eksemplar</v>
      </c>
      <c r="X45" s="271">
        <v>133760000</v>
      </c>
      <c r="Y45" s="103"/>
      <c r="Z45" s="104" t="str">
        <f t="shared" si="30"/>
        <v>Eksemplar</v>
      </c>
      <c r="AA45" s="137"/>
      <c r="AB45" s="138">
        <f t="shared" si="47"/>
        <v>94558</v>
      </c>
      <c r="AC45" s="138" t="str">
        <f t="shared" si="45"/>
        <v>Eksemplar</v>
      </c>
      <c r="AD45" s="138">
        <f>R45+U45+X45+AA45</f>
        <v>133760000</v>
      </c>
      <c r="AE45" s="139">
        <f t="shared" ref="AE45:AE51" si="54">AB45/M45*100</f>
        <v>100</v>
      </c>
      <c r="AF45" s="139">
        <f t="shared" si="32"/>
        <v>99.507299012143065</v>
      </c>
      <c r="AG45" s="138">
        <f t="shared" si="33"/>
        <v>184558</v>
      </c>
      <c r="AH45" s="106" t="str">
        <f t="shared" si="34"/>
        <v>Eksemplar</v>
      </c>
      <c r="AI45" s="138">
        <f t="shared" si="35"/>
        <v>183367650</v>
      </c>
      <c r="AJ45" s="139">
        <f t="shared" si="36"/>
        <v>166.93319343692903</v>
      </c>
      <c r="AK45" s="138">
        <f t="shared" si="37"/>
        <v>14.759291955406677</v>
      </c>
      <c r="AL45" s="104" t="s">
        <v>15</v>
      </c>
    </row>
    <row r="46" spans="1:41" s="1" customFormat="1" ht="113.5" customHeight="1">
      <c r="A46" s="5"/>
      <c r="B46" s="8"/>
      <c r="C46" s="8"/>
      <c r="D46" s="101" t="s">
        <v>65</v>
      </c>
      <c r="E46" s="188" t="s">
        <v>281</v>
      </c>
      <c r="F46" s="188" t="s">
        <v>253</v>
      </c>
      <c r="G46" s="103">
        <v>900</v>
      </c>
      <c r="H46" s="103" t="s">
        <v>194</v>
      </c>
      <c r="I46" s="65">
        <v>300255000</v>
      </c>
      <c r="J46" s="65">
        <v>1017</v>
      </c>
      <c r="K46" s="65" t="s">
        <v>134</v>
      </c>
      <c r="L46" s="65">
        <v>124336450</v>
      </c>
      <c r="M46" s="104">
        <v>750</v>
      </c>
      <c r="N46" s="104" t="s">
        <v>134</v>
      </c>
      <c r="O46" s="84">
        <v>208269700</v>
      </c>
      <c r="P46" s="103">
        <v>0</v>
      </c>
      <c r="Q46" s="104" t="s">
        <v>134</v>
      </c>
      <c r="R46" s="189">
        <v>9043281</v>
      </c>
      <c r="S46" s="103">
        <v>0</v>
      </c>
      <c r="T46" s="104" t="str">
        <f t="shared" si="28"/>
        <v xml:space="preserve">Eksemplar </v>
      </c>
      <c r="U46" s="187">
        <v>8090000</v>
      </c>
      <c r="V46" s="103">
        <v>750</v>
      </c>
      <c r="W46" s="104" t="str">
        <f t="shared" si="29"/>
        <v xml:space="preserve">Eksemplar </v>
      </c>
      <c r="X46" s="271">
        <v>164790172</v>
      </c>
      <c r="Y46" s="142"/>
      <c r="Z46" s="104" t="str">
        <f t="shared" si="30"/>
        <v xml:space="preserve">Eksemplar </v>
      </c>
      <c r="AA46" s="137"/>
      <c r="AB46" s="138">
        <f t="shared" si="47"/>
        <v>750</v>
      </c>
      <c r="AC46" s="138" t="str">
        <f t="shared" si="45"/>
        <v xml:space="preserve">Eksemplar </v>
      </c>
      <c r="AD46" s="138">
        <f t="shared" si="46"/>
        <v>181923453</v>
      </c>
      <c r="AE46" s="139">
        <f t="shared" si="54"/>
        <v>100</v>
      </c>
      <c r="AF46" s="139">
        <f t="shared" si="32"/>
        <v>87.349937604942056</v>
      </c>
      <c r="AG46" s="138">
        <f t="shared" si="33"/>
        <v>1767</v>
      </c>
      <c r="AH46" s="106" t="str">
        <f t="shared" si="34"/>
        <v xml:space="preserve">Eksemplar </v>
      </c>
      <c r="AI46" s="138">
        <f t="shared" si="35"/>
        <v>306259903</v>
      </c>
      <c r="AJ46" s="139">
        <f>AG46/G46*100</f>
        <v>196.33333333333334</v>
      </c>
      <c r="AK46" s="138">
        <f t="shared" si="37"/>
        <v>101.99993438910259</v>
      </c>
      <c r="AL46" s="104" t="s">
        <v>15</v>
      </c>
    </row>
    <row r="47" spans="1:41" s="1" customFormat="1" ht="127" customHeight="1">
      <c r="A47" s="5"/>
      <c r="B47" s="8"/>
      <c r="C47" s="8"/>
      <c r="D47" s="46" t="s">
        <v>65</v>
      </c>
      <c r="E47" s="277" t="s">
        <v>234</v>
      </c>
      <c r="F47" s="73" t="s">
        <v>251</v>
      </c>
      <c r="G47" s="44">
        <v>270</v>
      </c>
      <c r="H47" s="48" t="s">
        <v>328</v>
      </c>
      <c r="I47" s="45">
        <v>278550000</v>
      </c>
      <c r="J47" s="103">
        <v>89774</v>
      </c>
      <c r="K47" s="104" t="str">
        <f>H47</f>
        <v>Layanan</v>
      </c>
      <c r="L47" s="65">
        <v>44548872</v>
      </c>
      <c r="M47" s="104">
        <v>30</v>
      </c>
      <c r="N47" s="104" t="str">
        <f>K47</f>
        <v>Layanan</v>
      </c>
      <c r="O47" s="84">
        <v>16010250</v>
      </c>
      <c r="P47" s="103">
        <v>10</v>
      </c>
      <c r="Q47" s="104" t="str">
        <f t="shared" si="1"/>
        <v>Layanan</v>
      </c>
      <c r="R47" s="189">
        <v>8327942</v>
      </c>
      <c r="S47" s="103">
        <v>10</v>
      </c>
      <c r="T47" s="104" t="str">
        <f t="shared" si="28"/>
        <v>Layanan</v>
      </c>
      <c r="U47" s="187">
        <v>3116164</v>
      </c>
      <c r="V47" s="103">
        <v>5</v>
      </c>
      <c r="W47" s="104" t="str">
        <f t="shared" si="29"/>
        <v>Layanan</v>
      </c>
      <c r="X47" s="182">
        <v>0</v>
      </c>
      <c r="Y47" s="178"/>
      <c r="Z47" s="104" t="str">
        <f t="shared" si="30"/>
        <v>Layanan</v>
      </c>
      <c r="AA47" s="137"/>
      <c r="AB47" s="138">
        <f t="shared" si="47"/>
        <v>25</v>
      </c>
      <c r="AC47" s="138" t="str">
        <f t="shared" si="45"/>
        <v>Layanan</v>
      </c>
      <c r="AD47" s="138">
        <f>R47+U47+X47+AA47</f>
        <v>11444106</v>
      </c>
      <c r="AE47" s="139">
        <f t="shared" si="54"/>
        <v>83.333333333333343</v>
      </c>
      <c r="AF47" s="139">
        <f t="shared" si="32"/>
        <v>71.4798707078278</v>
      </c>
      <c r="AG47" s="138">
        <f t="shared" si="33"/>
        <v>89799</v>
      </c>
      <c r="AH47" s="106" t="str">
        <f t="shared" si="34"/>
        <v>Layanan</v>
      </c>
      <c r="AI47" s="138">
        <f t="shared" si="35"/>
        <v>55992978</v>
      </c>
      <c r="AJ47" s="139">
        <f t="shared" si="36"/>
        <v>33258.888888888891</v>
      </c>
      <c r="AK47" s="138">
        <f t="shared" si="37"/>
        <v>20.101589660743137</v>
      </c>
      <c r="AL47" s="104" t="s">
        <v>15</v>
      </c>
    </row>
    <row r="48" spans="1:41" s="10" customFormat="1" ht="99" customHeight="1">
      <c r="A48" s="56"/>
      <c r="B48" s="57"/>
      <c r="C48" s="57"/>
      <c r="D48" s="20" t="s">
        <v>60</v>
      </c>
      <c r="E48" s="2" t="s">
        <v>41</v>
      </c>
      <c r="F48" s="75" t="s">
        <v>195</v>
      </c>
      <c r="G48" s="56">
        <v>24</v>
      </c>
      <c r="H48" s="56" t="s">
        <v>196</v>
      </c>
      <c r="I48" s="58">
        <f>SUM(I49:I52)</f>
        <v>1206250000</v>
      </c>
      <c r="J48" s="97">
        <v>8</v>
      </c>
      <c r="K48" s="97" t="s">
        <v>196</v>
      </c>
      <c r="L48" s="97">
        <f>SUM(L49:L52)</f>
        <v>269485119</v>
      </c>
      <c r="M48" s="98">
        <v>8</v>
      </c>
      <c r="N48" s="98" t="str">
        <f t="shared" si="27"/>
        <v>Kegiatan</v>
      </c>
      <c r="O48" s="97">
        <f>SUM(O49:O52)</f>
        <v>490082600</v>
      </c>
      <c r="P48" s="98">
        <v>2</v>
      </c>
      <c r="Q48" s="98" t="str">
        <f t="shared" si="1"/>
        <v>Kegiatan</v>
      </c>
      <c r="R48" s="97">
        <f>SUM(R49:R52)</f>
        <v>5162500</v>
      </c>
      <c r="S48" s="98">
        <v>2</v>
      </c>
      <c r="T48" s="98" t="str">
        <f t="shared" si="28"/>
        <v>Kegiatan</v>
      </c>
      <c r="U48" s="97">
        <f>SUM(U49:U52)</f>
        <v>91275955</v>
      </c>
      <c r="V48" s="98">
        <v>2</v>
      </c>
      <c r="W48" s="98" t="str">
        <f t="shared" si="29"/>
        <v>Kegiatan</v>
      </c>
      <c r="X48" s="97">
        <f>SUM(X49:X52)</f>
        <v>346289289</v>
      </c>
      <c r="Y48" s="98"/>
      <c r="Z48" s="98" t="str">
        <f t="shared" ref="Z48:Z55" si="55">W48</f>
        <v>Kegiatan</v>
      </c>
      <c r="AA48" s="97">
        <f>SUM(AA49:AA52)</f>
        <v>0</v>
      </c>
      <c r="AB48" s="133">
        <f>P48+S48+V48+Y48</f>
        <v>6</v>
      </c>
      <c r="AC48" s="133" t="str">
        <f>Q48</f>
        <v>Kegiatan</v>
      </c>
      <c r="AD48" s="133">
        <f t="shared" si="46"/>
        <v>442727744</v>
      </c>
      <c r="AE48" s="134">
        <f t="shared" si="54"/>
        <v>75</v>
      </c>
      <c r="AF48" s="134">
        <f t="shared" si="32"/>
        <v>90.337372516388058</v>
      </c>
      <c r="AG48" s="133">
        <f t="shared" si="33"/>
        <v>14</v>
      </c>
      <c r="AH48" s="135" t="str">
        <f t="shared" si="34"/>
        <v>Kegiatan</v>
      </c>
      <c r="AI48" s="133">
        <f t="shared" si="35"/>
        <v>712212863</v>
      </c>
      <c r="AJ48" s="134">
        <f t="shared" si="36"/>
        <v>58.333333333333336</v>
      </c>
      <c r="AK48" s="133">
        <f t="shared" si="37"/>
        <v>59.043553409326421</v>
      </c>
      <c r="AL48" s="98" t="s">
        <v>15</v>
      </c>
    </row>
    <row r="49" spans="1:40" s="1" customFormat="1" ht="155">
      <c r="A49" s="5"/>
      <c r="B49" s="8"/>
      <c r="C49" s="8"/>
      <c r="D49" s="46" t="s">
        <v>62</v>
      </c>
      <c r="E49" s="277" t="s">
        <v>282</v>
      </c>
      <c r="F49" s="73" t="s">
        <v>263</v>
      </c>
      <c r="G49" s="44">
        <v>15</v>
      </c>
      <c r="H49" s="44" t="s">
        <v>115</v>
      </c>
      <c r="I49" s="45">
        <v>110500000</v>
      </c>
      <c r="J49" s="104">
        <v>80</v>
      </c>
      <c r="K49" s="104" t="s">
        <v>115</v>
      </c>
      <c r="L49" s="65">
        <v>72204502</v>
      </c>
      <c r="M49" s="104">
        <v>3</v>
      </c>
      <c r="N49" s="104" t="s">
        <v>286</v>
      </c>
      <c r="O49" s="176">
        <v>13167200</v>
      </c>
      <c r="P49" s="103">
        <v>1</v>
      </c>
      <c r="Q49" s="104" t="str">
        <f t="shared" si="1"/>
        <v>orang</v>
      </c>
      <c r="R49" s="65">
        <v>0</v>
      </c>
      <c r="S49" s="103">
        <v>1</v>
      </c>
      <c r="T49" s="104" t="str">
        <f t="shared" si="28"/>
        <v>orang</v>
      </c>
      <c r="U49" s="187">
        <v>11946800</v>
      </c>
      <c r="V49" s="103">
        <v>1</v>
      </c>
      <c r="W49" s="104" t="str">
        <f t="shared" si="29"/>
        <v>orang</v>
      </c>
      <c r="X49" s="182">
        <v>0</v>
      </c>
      <c r="Y49" s="141"/>
      <c r="Z49" s="104" t="str">
        <f t="shared" si="55"/>
        <v>orang</v>
      </c>
      <c r="AA49" s="137"/>
      <c r="AB49" s="138">
        <f t="shared" si="47"/>
        <v>3</v>
      </c>
      <c r="AC49" s="138" t="str">
        <f t="shared" ref="AC49:AC54" si="56">Q49</f>
        <v>orang</v>
      </c>
      <c r="AD49" s="138">
        <f t="shared" si="46"/>
        <v>11946800</v>
      </c>
      <c r="AE49" s="139">
        <f t="shared" si="54"/>
        <v>100</v>
      </c>
      <c r="AF49" s="139">
        <f t="shared" si="32"/>
        <v>90.73151467282338</v>
      </c>
      <c r="AG49" s="138">
        <f t="shared" si="33"/>
        <v>83</v>
      </c>
      <c r="AH49" s="106" t="str">
        <f t="shared" si="34"/>
        <v>orang</v>
      </c>
      <c r="AI49" s="138">
        <f t="shared" si="35"/>
        <v>84151302</v>
      </c>
      <c r="AJ49" s="139">
        <f t="shared" si="36"/>
        <v>553.33333333333337</v>
      </c>
      <c r="AK49" s="138">
        <f t="shared" si="37"/>
        <v>76.155024434389134</v>
      </c>
      <c r="AL49" s="104" t="s">
        <v>15</v>
      </c>
    </row>
    <row r="50" spans="1:40" s="1" customFormat="1" ht="124">
      <c r="A50" s="5"/>
      <c r="B50" s="8"/>
      <c r="C50" s="8"/>
      <c r="D50" s="46"/>
      <c r="E50" s="277" t="s">
        <v>232</v>
      </c>
      <c r="F50" s="73" t="s">
        <v>262</v>
      </c>
      <c r="G50" s="44">
        <v>128</v>
      </c>
      <c r="H50" s="44" t="s">
        <v>120</v>
      </c>
      <c r="I50" s="45">
        <v>195750000</v>
      </c>
      <c r="J50" s="104"/>
      <c r="K50" s="104"/>
      <c r="L50" s="65"/>
      <c r="M50" s="104">
        <v>18</v>
      </c>
      <c r="N50" s="104" t="s">
        <v>284</v>
      </c>
      <c r="O50" s="176">
        <v>23793100</v>
      </c>
      <c r="P50" s="103">
        <v>4</v>
      </c>
      <c r="Q50" s="104" t="str">
        <f>N50</f>
        <v>perpustakaan</v>
      </c>
      <c r="R50" s="65">
        <v>0</v>
      </c>
      <c r="S50" s="103">
        <v>4</v>
      </c>
      <c r="T50" s="104" t="str">
        <f>Q50</f>
        <v>perpustakaan</v>
      </c>
      <c r="U50" s="136"/>
      <c r="V50" s="103">
        <v>4</v>
      </c>
      <c r="W50" s="104" t="str">
        <f>T50</f>
        <v>perpustakaan</v>
      </c>
      <c r="X50" s="232">
        <v>20014651</v>
      </c>
      <c r="Y50" s="141"/>
      <c r="Z50" s="104" t="str">
        <f>W50</f>
        <v>perpustakaan</v>
      </c>
      <c r="AA50" s="137"/>
      <c r="AB50" s="138">
        <f t="shared" si="47"/>
        <v>12</v>
      </c>
      <c r="AC50" s="138" t="s">
        <v>116</v>
      </c>
      <c r="AD50" s="138">
        <f t="shared" si="46"/>
        <v>20014651</v>
      </c>
      <c r="AE50" s="139">
        <f t="shared" si="54"/>
        <v>66.666666666666657</v>
      </c>
      <c r="AF50" s="139">
        <f t="shared" si="32"/>
        <v>84.119559872399989</v>
      </c>
      <c r="AG50" s="138">
        <f t="shared" si="33"/>
        <v>12</v>
      </c>
      <c r="AH50" s="106"/>
      <c r="AI50" s="138">
        <f t="shared" si="35"/>
        <v>20014651</v>
      </c>
      <c r="AJ50" s="139">
        <f t="shared" si="36"/>
        <v>9.375</v>
      </c>
      <c r="AK50" s="138">
        <f t="shared" si="37"/>
        <v>10.224598212005107</v>
      </c>
      <c r="AL50" s="104"/>
    </row>
    <row r="51" spans="1:40" s="1" customFormat="1" ht="108.5">
      <c r="A51" s="5"/>
      <c r="B51" s="8"/>
      <c r="C51" s="8"/>
      <c r="D51" s="46" t="s">
        <v>61</v>
      </c>
      <c r="E51" s="47" t="s">
        <v>42</v>
      </c>
      <c r="F51" s="73" t="s">
        <v>261</v>
      </c>
      <c r="G51" s="44">
        <v>1260</v>
      </c>
      <c r="H51" s="44" t="s">
        <v>115</v>
      </c>
      <c r="I51" s="45">
        <v>500000000</v>
      </c>
      <c r="J51" s="65">
        <v>160</v>
      </c>
      <c r="K51" s="65" t="s">
        <v>115</v>
      </c>
      <c r="L51" s="65">
        <v>148816217</v>
      </c>
      <c r="M51" s="104">
        <v>160</v>
      </c>
      <c r="N51" s="104" t="str">
        <f t="shared" si="27"/>
        <v>Orang</v>
      </c>
      <c r="O51" s="105">
        <v>182818700</v>
      </c>
      <c r="P51" s="103">
        <v>30</v>
      </c>
      <c r="Q51" s="104" t="str">
        <f t="shared" si="1"/>
        <v>Orang</v>
      </c>
      <c r="R51" s="65">
        <v>0</v>
      </c>
      <c r="S51" s="103">
        <v>30</v>
      </c>
      <c r="T51" s="104" t="str">
        <f t="shared" si="28"/>
        <v>Orang</v>
      </c>
      <c r="U51" s="187">
        <v>59944155</v>
      </c>
      <c r="V51" s="103">
        <v>50</v>
      </c>
      <c r="W51" s="104" t="str">
        <f t="shared" si="29"/>
        <v>Orang</v>
      </c>
      <c r="X51" s="182">
        <v>104598358</v>
      </c>
      <c r="Y51" s="141"/>
      <c r="Z51" s="104" t="str">
        <f t="shared" si="55"/>
        <v>Orang</v>
      </c>
      <c r="AA51" s="137"/>
      <c r="AB51" s="138">
        <f t="shared" si="47"/>
        <v>110</v>
      </c>
      <c r="AC51" s="138" t="str">
        <f t="shared" si="56"/>
        <v>Orang</v>
      </c>
      <c r="AD51" s="138">
        <f t="shared" si="46"/>
        <v>164542513</v>
      </c>
      <c r="AE51" s="139">
        <f t="shared" si="54"/>
        <v>68.75</v>
      </c>
      <c r="AF51" s="139">
        <f t="shared" si="32"/>
        <v>90.003108544147835</v>
      </c>
      <c r="AG51" s="138">
        <f t="shared" si="33"/>
        <v>270</v>
      </c>
      <c r="AH51" s="106" t="str">
        <f t="shared" si="34"/>
        <v>Orang</v>
      </c>
      <c r="AI51" s="138">
        <f t="shared" si="35"/>
        <v>313358730</v>
      </c>
      <c r="AJ51" s="139">
        <f t="shared" si="36"/>
        <v>21.428571428571427</v>
      </c>
      <c r="AK51" s="138">
        <f t="shared" si="37"/>
        <v>62.671745999999992</v>
      </c>
      <c r="AL51" s="104" t="s">
        <v>15</v>
      </c>
    </row>
    <row r="52" spans="1:40" s="25" customFormat="1" ht="132.75" customHeight="1">
      <c r="A52" s="37"/>
      <c r="B52" s="38"/>
      <c r="C52" s="38"/>
      <c r="D52" s="46" t="s">
        <v>264</v>
      </c>
      <c r="E52" s="278" t="s">
        <v>283</v>
      </c>
      <c r="F52" s="183" t="s">
        <v>260</v>
      </c>
      <c r="G52" s="44">
        <v>450</v>
      </c>
      <c r="H52" s="44" t="s">
        <v>120</v>
      </c>
      <c r="I52" s="45">
        <v>400000000</v>
      </c>
      <c r="J52" s="65">
        <v>18</v>
      </c>
      <c r="K52" s="65" t="s">
        <v>120</v>
      </c>
      <c r="L52" s="65">
        <v>48464400</v>
      </c>
      <c r="M52" s="104">
        <v>80</v>
      </c>
      <c r="N52" s="106" t="s">
        <v>285</v>
      </c>
      <c r="O52" s="105">
        <v>270303600</v>
      </c>
      <c r="P52" s="103">
        <v>20</v>
      </c>
      <c r="Q52" s="104" t="str">
        <f t="shared" si="1"/>
        <v>lokasi</v>
      </c>
      <c r="R52" s="189">
        <v>5162500</v>
      </c>
      <c r="S52" s="103">
        <v>20</v>
      </c>
      <c r="T52" s="104" t="str">
        <f t="shared" si="28"/>
        <v>lokasi</v>
      </c>
      <c r="U52" s="187">
        <v>19385000</v>
      </c>
      <c r="V52" s="103">
        <v>20</v>
      </c>
      <c r="W52" s="104" t="str">
        <f t="shared" si="29"/>
        <v>lokasi</v>
      </c>
      <c r="X52" s="232">
        <v>221676280</v>
      </c>
      <c r="Y52" s="141"/>
      <c r="Z52" s="104" t="str">
        <f t="shared" si="55"/>
        <v>lokasi</v>
      </c>
      <c r="AA52" s="137"/>
      <c r="AB52" s="138">
        <f t="shared" ref="AB52:AB58" si="57">P52+S52+V52+Y52</f>
        <v>60</v>
      </c>
      <c r="AC52" s="138" t="str">
        <f t="shared" si="56"/>
        <v>lokasi</v>
      </c>
      <c r="AD52" s="138">
        <f t="shared" ref="AD52:AD58" si="58">R52+U52+X52+AA52</f>
        <v>246223780</v>
      </c>
      <c r="AE52" s="139">
        <f t="shared" ref="AE52" si="59">AB52/M52*100</f>
        <v>75</v>
      </c>
      <c r="AF52" s="139">
        <f t="shared" ref="AF52" si="60">AD52/O52*100</f>
        <v>91.091565188180994</v>
      </c>
      <c r="AG52" s="138">
        <f>J52+AB52</f>
        <v>78</v>
      </c>
      <c r="AH52" s="106" t="str">
        <f t="shared" si="34"/>
        <v>lokasi</v>
      </c>
      <c r="AI52" s="138">
        <f t="shared" si="35"/>
        <v>294688180</v>
      </c>
      <c r="AJ52" s="139">
        <f t="shared" si="36"/>
        <v>17.333333333333336</v>
      </c>
      <c r="AK52" s="138">
        <f t="shared" si="37"/>
        <v>73.672044999999997</v>
      </c>
      <c r="AL52" s="104" t="s">
        <v>15</v>
      </c>
    </row>
    <row r="53" spans="1:40" s="25" customFormat="1" ht="123" customHeight="1">
      <c r="A53" s="37"/>
      <c r="B53" s="38"/>
      <c r="C53" s="38"/>
      <c r="D53" s="19" t="s">
        <v>137</v>
      </c>
      <c r="E53" s="82" t="s">
        <v>235</v>
      </c>
      <c r="F53" s="82" t="s">
        <v>324</v>
      </c>
      <c r="G53" s="54">
        <v>5.1100000000000003</v>
      </c>
      <c r="H53" s="6" t="s">
        <v>317</v>
      </c>
      <c r="I53" s="55">
        <f>I54+I57</f>
        <v>245250000</v>
      </c>
      <c r="J53" s="86">
        <v>2.5499999999999998</v>
      </c>
      <c r="K53" s="87" t="str">
        <f>H53</f>
        <v>Persen</v>
      </c>
      <c r="L53" s="86">
        <f>L54+L57</f>
        <v>49226275</v>
      </c>
      <c r="M53" s="49">
        <v>3.4</v>
      </c>
      <c r="N53" s="126" t="str">
        <f>K53</f>
        <v>Persen</v>
      </c>
      <c r="O53" s="86">
        <f>O54+O57</f>
        <v>23117400</v>
      </c>
      <c r="P53" s="116">
        <v>0.85</v>
      </c>
      <c r="Q53" s="126" t="str">
        <f t="shared" ref="Q53:Q58" si="61">N53</f>
        <v>Persen</v>
      </c>
      <c r="R53" s="86">
        <f>R54+R57</f>
        <v>1459650</v>
      </c>
      <c r="S53" s="116">
        <v>0.85</v>
      </c>
      <c r="T53" s="49" t="str">
        <f t="shared" si="28"/>
        <v>Persen</v>
      </c>
      <c r="U53" s="86">
        <f>U54+U57</f>
        <v>0</v>
      </c>
      <c r="V53" s="116">
        <v>0.85</v>
      </c>
      <c r="W53" s="49" t="str">
        <f t="shared" si="29"/>
        <v>Persen</v>
      </c>
      <c r="X53" s="86">
        <f>X54+X57</f>
        <v>13792589</v>
      </c>
      <c r="Y53" s="123"/>
      <c r="Z53" s="49" t="str">
        <f t="shared" si="55"/>
        <v>Persen</v>
      </c>
      <c r="AA53" s="153">
        <f>AA54+AA57</f>
        <v>0</v>
      </c>
      <c r="AB53" s="131">
        <f t="shared" si="57"/>
        <v>2.5499999999999998</v>
      </c>
      <c r="AC53" s="132" t="str">
        <f t="shared" si="56"/>
        <v>Persen</v>
      </c>
      <c r="AD53" s="132">
        <f>R53+U53+X53+AA53</f>
        <v>15252239</v>
      </c>
      <c r="AE53" s="131">
        <f>AB53/M53*100</f>
        <v>75</v>
      </c>
      <c r="AF53" s="131">
        <f t="shared" ref="AF53" si="62">AD53/O53*100</f>
        <v>65.977311462361683</v>
      </c>
      <c r="AG53" s="132">
        <f t="shared" ref="AG53:AG54" si="63">J53+AB53</f>
        <v>5.0999999999999996</v>
      </c>
      <c r="AH53" s="145" t="str">
        <f t="shared" si="34"/>
        <v>Persen</v>
      </c>
      <c r="AI53" s="132">
        <f t="shared" ref="AI53:AI54" si="64">L53+AD53</f>
        <v>64478514</v>
      </c>
      <c r="AJ53" s="131">
        <f t="shared" ref="AJ53:AJ54" si="65">AG53/G53*100</f>
        <v>99.804305283757316</v>
      </c>
      <c r="AK53" s="132">
        <f t="shared" ref="AK53:AK54" si="66">AI53/I53*100</f>
        <v>26.290933333333331</v>
      </c>
      <c r="AL53" s="49" t="s">
        <v>15</v>
      </c>
      <c r="AM53" s="111">
        <v>40025850</v>
      </c>
      <c r="AN53" s="112">
        <f>AM53-AD53</f>
        <v>24773611</v>
      </c>
    </row>
    <row r="54" spans="1:40" s="25" customFormat="1" ht="123" customHeight="1">
      <c r="A54" s="37"/>
      <c r="B54" s="38"/>
      <c r="C54" s="38"/>
      <c r="D54" s="20" t="s">
        <v>136</v>
      </c>
      <c r="E54" s="75" t="s">
        <v>140</v>
      </c>
      <c r="F54" s="75" t="s">
        <v>141</v>
      </c>
      <c r="G54" s="56">
        <v>11</v>
      </c>
      <c r="H54" s="41" t="s">
        <v>142</v>
      </c>
      <c r="I54" s="58">
        <f>SUM(I55:I56)</f>
        <v>163500000</v>
      </c>
      <c r="J54" s="77">
        <v>5</v>
      </c>
      <c r="K54" s="85" t="str">
        <f>H54</f>
        <v>Naskah kuno</v>
      </c>
      <c r="L54" s="97">
        <f>SUM(L55:L56)</f>
        <v>34610650</v>
      </c>
      <c r="M54" s="98">
        <v>7</v>
      </c>
      <c r="N54" s="135" t="str">
        <f>K54</f>
        <v>Naskah kuno</v>
      </c>
      <c r="O54" s="97">
        <f>SUM(O55:O56)</f>
        <v>15254900</v>
      </c>
      <c r="P54" s="92">
        <v>2</v>
      </c>
      <c r="Q54" s="135" t="str">
        <f t="shared" si="61"/>
        <v>Naskah kuno</v>
      </c>
      <c r="R54" s="97">
        <f>SUM(R55:R56)</f>
        <v>1459650</v>
      </c>
      <c r="S54" s="92">
        <v>0</v>
      </c>
      <c r="T54" s="98" t="str">
        <f t="shared" si="28"/>
        <v>Naskah kuno</v>
      </c>
      <c r="U54" s="97">
        <f>SUM(U55:U56)</f>
        <v>0</v>
      </c>
      <c r="V54" s="92">
        <v>2</v>
      </c>
      <c r="W54" s="98" t="str">
        <f t="shared" si="29"/>
        <v>Naskah kuno</v>
      </c>
      <c r="X54" s="97">
        <f>SUM(X55:X56)</f>
        <v>5992409</v>
      </c>
      <c r="Y54" s="269"/>
      <c r="Z54" s="98" t="str">
        <f t="shared" si="55"/>
        <v>Naskah kuno</v>
      </c>
      <c r="AA54" s="97">
        <f>SUM(AA55:AA56)</f>
        <v>0</v>
      </c>
      <c r="AB54" s="133">
        <f t="shared" si="57"/>
        <v>4</v>
      </c>
      <c r="AC54" s="133" t="str">
        <f t="shared" si="56"/>
        <v>Naskah kuno</v>
      </c>
      <c r="AD54" s="133">
        <f t="shared" si="58"/>
        <v>7452059</v>
      </c>
      <c r="AE54" s="134">
        <f>AB54/M54*100</f>
        <v>57.142857142857139</v>
      </c>
      <c r="AF54" s="134">
        <f t="shared" ref="AF54" si="67">AD54/O54*100</f>
        <v>48.850264505175382</v>
      </c>
      <c r="AG54" s="133">
        <f t="shared" si="63"/>
        <v>9</v>
      </c>
      <c r="AH54" s="128" t="str">
        <f t="shared" si="34"/>
        <v>Naskah kuno</v>
      </c>
      <c r="AI54" s="133">
        <f t="shared" si="64"/>
        <v>42062709</v>
      </c>
      <c r="AJ54" s="134">
        <f t="shared" si="65"/>
        <v>81.818181818181827</v>
      </c>
      <c r="AK54" s="133">
        <f t="shared" si="66"/>
        <v>25.726427522935779</v>
      </c>
      <c r="AL54" s="98" t="s">
        <v>15</v>
      </c>
    </row>
    <row r="55" spans="1:40" s="25" customFormat="1" ht="152.25" customHeight="1">
      <c r="A55" s="37"/>
      <c r="B55" s="38"/>
      <c r="C55" s="38"/>
      <c r="D55" s="46" t="s">
        <v>138</v>
      </c>
      <c r="E55" s="276" t="s">
        <v>276</v>
      </c>
      <c r="F55" s="74" t="s">
        <v>265</v>
      </c>
      <c r="G55" s="44">
        <v>16</v>
      </c>
      <c r="H55" s="48" t="s">
        <v>115</v>
      </c>
      <c r="I55" s="45">
        <v>81750000</v>
      </c>
      <c r="J55" s="65">
        <v>2</v>
      </c>
      <c r="K55" s="65" t="s">
        <v>115</v>
      </c>
      <c r="L55" s="65">
        <v>19664500</v>
      </c>
      <c r="M55" s="104">
        <v>2</v>
      </c>
      <c r="N55" s="104" t="str">
        <f>H55</f>
        <v>Orang</v>
      </c>
      <c r="O55" s="105">
        <v>7648550</v>
      </c>
      <c r="P55" s="103">
        <v>0</v>
      </c>
      <c r="Q55" s="104" t="str">
        <f t="shared" si="61"/>
        <v>Orang</v>
      </c>
      <c r="R55" s="189">
        <v>1459650</v>
      </c>
      <c r="S55" s="103">
        <v>0</v>
      </c>
      <c r="T55" s="104" t="str">
        <f>Q55</f>
        <v>Orang</v>
      </c>
      <c r="U55" s="136">
        <v>0</v>
      </c>
      <c r="V55" s="103">
        <v>2</v>
      </c>
      <c r="W55" s="104" t="str">
        <f t="shared" si="29"/>
        <v>Orang</v>
      </c>
      <c r="X55" s="232">
        <v>5992409</v>
      </c>
      <c r="Y55" s="141"/>
      <c r="Z55" s="104" t="str">
        <f t="shared" si="55"/>
        <v>Orang</v>
      </c>
      <c r="AA55" s="137"/>
      <c r="AB55" s="138">
        <f t="shared" si="57"/>
        <v>2</v>
      </c>
      <c r="AC55" s="138" t="str">
        <f>Z55</f>
        <v>Orang</v>
      </c>
      <c r="AD55" s="138">
        <f t="shared" si="58"/>
        <v>7452059</v>
      </c>
      <c r="AE55" s="139">
        <f t="shared" ref="AE55" si="68">AB55/M55*100</f>
        <v>100</v>
      </c>
      <c r="AF55" s="139">
        <f t="shared" ref="AF55" si="69">AD55/O55*100</f>
        <v>97.431003262056208</v>
      </c>
      <c r="AG55" s="138">
        <f t="shared" ref="AG55" si="70">J55+AB55</f>
        <v>4</v>
      </c>
      <c r="AH55" s="106" t="str">
        <f t="shared" ref="AH55" si="71">AC55</f>
        <v>Orang</v>
      </c>
      <c r="AI55" s="138">
        <f t="shared" ref="AI55" si="72">L55+AD55</f>
        <v>27116559</v>
      </c>
      <c r="AJ55" s="139">
        <f>AG55/G55*100</f>
        <v>25</v>
      </c>
      <c r="AK55" s="138">
        <f t="shared" ref="AK55" si="73">AI55/I55*100</f>
        <v>33.17010275229358</v>
      </c>
      <c r="AL55" s="104" t="s">
        <v>15</v>
      </c>
    </row>
    <row r="56" spans="1:40" s="25" customFormat="1" ht="143.25" customHeight="1">
      <c r="A56" s="37"/>
      <c r="B56" s="38"/>
      <c r="C56" s="38"/>
      <c r="D56" s="46" t="s">
        <v>139</v>
      </c>
      <c r="E56" s="276" t="s">
        <v>237</v>
      </c>
      <c r="F56" s="74" t="s">
        <v>266</v>
      </c>
      <c r="G56" s="44">
        <v>28</v>
      </c>
      <c r="H56" s="44" t="s">
        <v>163</v>
      </c>
      <c r="I56" s="45">
        <v>81750000</v>
      </c>
      <c r="J56" s="65">
        <v>5</v>
      </c>
      <c r="K56" s="65" t="s">
        <v>163</v>
      </c>
      <c r="L56" s="65">
        <v>14946150</v>
      </c>
      <c r="M56" s="104">
        <v>5</v>
      </c>
      <c r="N56" s="104" t="s">
        <v>163</v>
      </c>
      <c r="O56" s="105">
        <v>7606350</v>
      </c>
      <c r="P56" s="103">
        <v>1</v>
      </c>
      <c r="Q56" s="104" t="str">
        <f t="shared" si="61"/>
        <v>Eksemplar</v>
      </c>
      <c r="R56" s="65">
        <v>0</v>
      </c>
      <c r="S56" s="103">
        <v>1</v>
      </c>
      <c r="T56" s="104" t="str">
        <f>Q56</f>
        <v>Eksemplar</v>
      </c>
      <c r="U56" s="136">
        <v>0</v>
      </c>
      <c r="V56" s="103">
        <v>1</v>
      </c>
      <c r="W56" s="104" t="str">
        <f t="shared" ref="W56" si="74">T56</f>
        <v>Eksemplar</v>
      </c>
      <c r="X56" s="140"/>
      <c r="Y56" s="141"/>
      <c r="Z56" s="104" t="str">
        <f t="shared" ref="Z56" si="75">W56</f>
        <v>Eksemplar</v>
      </c>
      <c r="AA56" s="137"/>
      <c r="AB56" s="138">
        <f t="shared" si="57"/>
        <v>3</v>
      </c>
      <c r="AC56" s="138" t="str">
        <f>Z56</f>
        <v>Eksemplar</v>
      </c>
      <c r="AD56" s="138">
        <f t="shared" si="58"/>
        <v>0</v>
      </c>
      <c r="AE56" s="139">
        <f t="shared" ref="AE56" si="76">AB56/M56*100</f>
        <v>60</v>
      </c>
      <c r="AF56" s="139">
        <f t="shared" ref="AF56:AF57" si="77">AD56/O56*100</f>
        <v>0</v>
      </c>
      <c r="AG56" s="138">
        <f t="shared" ref="AG56:AG57" si="78">J56+AB56</f>
        <v>8</v>
      </c>
      <c r="AH56" s="106" t="str">
        <f t="shared" ref="AH56" si="79">AC56</f>
        <v>Eksemplar</v>
      </c>
      <c r="AI56" s="138">
        <f t="shared" ref="AI56:AI57" si="80">L56+AD56</f>
        <v>14946150</v>
      </c>
      <c r="AJ56" s="139">
        <f>AG56/G56*100</f>
        <v>28.571428571428569</v>
      </c>
      <c r="AK56" s="138">
        <f t="shared" ref="AK56:AK57" si="81">AI56/I56*100</f>
        <v>18.282752293577982</v>
      </c>
      <c r="AL56" s="104" t="s">
        <v>15</v>
      </c>
    </row>
    <row r="57" spans="1:40" s="25" customFormat="1" ht="150.75" customHeight="1">
      <c r="A57" s="37"/>
      <c r="B57" s="38"/>
      <c r="C57" s="83"/>
      <c r="D57" s="20" t="s">
        <v>135</v>
      </c>
      <c r="E57" s="75" t="s">
        <v>277</v>
      </c>
      <c r="F57" s="75" t="s">
        <v>143</v>
      </c>
      <c r="G57" s="56">
        <v>11</v>
      </c>
      <c r="H57" s="56" t="s">
        <v>144</v>
      </c>
      <c r="I57" s="58">
        <f>SUM(I58)</f>
        <v>81750000</v>
      </c>
      <c r="J57" s="77">
        <v>1</v>
      </c>
      <c r="K57" s="77" t="s">
        <v>144</v>
      </c>
      <c r="L57" s="97">
        <f>SUM(L58)</f>
        <v>14615625</v>
      </c>
      <c r="M57" s="127">
        <v>1</v>
      </c>
      <c r="N57" s="127" t="str">
        <f>H57</f>
        <v>Koleksi</v>
      </c>
      <c r="O57" s="97">
        <f>SUM(O58)</f>
        <v>7862500</v>
      </c>
      <c r="P57" s="146">
        <v>0</v>
      </c>
      <c r="Q57" s="127" t="str">
        <f t="shared" si="61"/>
        <v>Koleksi</v>
      </c>
      <c r="R57" s="77">
        <f>R58</f>
        <v>0</v>
      </c>
      <c r="S57" s="146">
        <v>0</v>
      </c>
      <c r="T57" s="127" t="str">
        <f>Q57</f>
        <v>Koleksi</v>
      </c>
      <c r="U57" s="77">
        <f>U58</f>
        <v>0</v>
      </c>
      <c r="V57" s="146">
        <v>1</v>
      </c>
      <c r="W57" s="127" t="str">
        <f>T57</f>
        <v>Koleksi</v>
      </c>
      <c r="X57" s="77">
        <f>X58</f>
        <v>7800180</v>
      </c>
      <c r="Y57" s="147">
        <v>0</v>
      </c>
      <c r="Z57" s="127" t="str">
        <f>W57</f>
        <v>Koleksi</v>
      </c>
      <c r="AA57" s="77">
        <f>AA58</f>
        <v>0</v>
      </c>
      <c r="AB57" s="133">
        <f t="shared" si="57"/>
        <v>1</v>
      </c>
      <c r="AC57" s="148" t="str">
        <f>Z57</f>
        <v>Koleksi</v>
      </c>
      <c r="AD57" s="133">
        <f t="shared" si="58"/>
        <v>7800180</v>
      </c>
      <c r="AE57" s="134">
        <f>AB57/M57*100</f>
        <v>100</v>
      </c>
      <c r="AF57" s="134">
        <f t="shared" si="77"/>
        <v>99.207376788553262</v>
      </c>
      <c r="AG57" s="133">
        <f t="shared" si="78"/>
        <v>2</v>
      </c>
      <c r="AH57" s="128" t="str">
        <f>AC57</f>
        <v>Koleksi</v>
      </c>
      <c r="AI57" s="133">
        <f t="shared" si="80"/>
        <v>22415805</v>
      </c>
      <c r="AJ57" s="134">
        <f t="shared" ref="AJ57" si="82">AG57/G57*100</f>
        <v>18.181818181818183</v>
      </c>
      <c r="AK57" s="133">
        <f t="shared" si="81"/>
        <v>27.419944954128439</v>
      </c>
      <c r="AL57" s="98" t="s">
        <v>15</v>
      </c>
    </row>
    <row r="58" spans="1:40" s="25" customFormat="1" ht="167.25" customHeight="1">
      <c r="A58" s="37"/>
      <c r="B58" s="38"/>
      <c r="C58" s="38"/>
      <c r="D58" s="46" t="s">
        <v>269</v>
      </c>
      <c r="E58" s="276" t="s">
        <v>267</v>
      </c>
      <c r="F58" s="74" t="s">
        <v>268</v>
      </c>
      <c r="G58" s="44">
        <v>10</v>
      </c>
      <c r="H58" s="48" t="s">
        <v>163</v>
      </c>
      <c r="I58" s="45">
        <v>81750000</v>
      </c>
      <c r="J58" s="65">
        <v>1</v>
      </c>
      <c r="K58" s="65" t="s">
        <v>163</v>
      </c>
      <c r="L58" s="65">
        <v>14615625</v>
      </c>
      <c r="M58" s="104">
        <v>3</v>
      </c>
      <c r="N58" s="104" t="str">
        <f>H58</f>
        <v>Eksemplar</v>
      </c>
      <c r="O58" s="105">
        <v>7862500</v>
      </c>
      <c r="P58" s="103">
        <v>0</v>
      </c>
      <c r="Q58" s="104" t="str">
        <f t="shared" si="61"/>
        <v>Eksemplar</v>
      </c>
      <c r="R58" s="65">
        <v>0</v>
      </c>
      <c r="S58" s="103">
        <v>0</v>
      </c>
      <c r="T58" s="104" t="str">
        <f>Q58</f>
        <v>Eksemplar</v>
      </c>
      <c r="U58" s="136"/>
      <c r="V58" s="103">
        <v>3</v>
      </c>
      <c r="W58" s="104" t="str">
        <f t="shared" ref="W58" si="83">T58</f>
        <v>Eksemplar</v>
      </c>
      <c r="X58" s="232">
        <v>7800180</v>
      </c>
      <c r="Y58" s="141"/>
      <c r="Z58" s="104" t="str">
        <f t="shared" ref="Z58" si="84">W58</f>
        <v>Eksemplar</v>
      </c>
      <c r="AA58" s="137"/>
      <c r="AB58" s="138">
        <f t="shared" si="57"/>
        <v>3</v>
      </c>
      <c r="AC58" s="138" t="str">
        <f>Z58</f>
        <v>Eksemplar</v>
      </c>
      <c r="AD58" s="138">
        <f t="shared" si="58"/>
        <v>7800180</v>
      </c>
      <c r="AE58" s="139">
        <f t="shared" ref="AE58" si="85">AB58/M58*100</f>
        <v>100</v>
      </c>
      <c r="AF58" s="139">
        <f t="shared" ref="AF58" si="86">AD58/O58*100</f>
        <v>99.207376788553262</v>
      </c>
      <c r="AG58" s="138">
        <f>J58+AB58</f>
        <v>4</v>
      </c>
      <c r="AH58" s="106" t="str">
        <f t="shared" ref="AH58" si="87">AC58</f>
        <v>Eksemplar</v>
      </c>
      <c r="AI58" s="138">
        <f t="shared" ref="AI58" si="88">L58+AD58</f>
        <v>22415805</v>
      </c>
      <c r="AJ58" s="139">
        <f>AG58/G58*100</f>
        <v>40</v>
      </c>
      <c r="AK58" s="138">
        <f t="shared" ref="AK58" si="89">AI58/I58*100</f>
        <v>27.419944954128439</v>
      </c>
      <c r="AL58" s="104" t="s">
        <v>15</v>
      </c>
    </row>
    <row r="59" spans="1:40" ht="139.5" hidden="1">
      <c r="A59" s="39"/>
      <c r="B59" s="27" t="s">
        <v>98</v>
      </c>
      <c r="C59" s="27" t="s">
        <v>99</v>
      </c>
      <c r="D59" s="27" t="s">
        <v>91</v>
      </c>
      <c r="E59" s="27" t="s">
        <v>100</v>
      </c>
      <c r="F59" s="27" t="s">
        <v>101</v>
      </c>
      <c r="G59" s="40">
        <v>65</v>
      </c>
      <c r="H59" s="40" t="s">
        <v>118</v>
      </c>
      <c r="I59" s="43">
        <f>SUM(I60:I62)</f>
        <v>266340000</v>
      </c>
      <c r="J59" s="120">
        <f>G59</f>
        <v>65</v>
      </c>
      <c r="K59" s="120" t="str">
        <f t="shared" ref="K59:K65" si="90">H59</f>
        <v>%</v>
      </c>
      <c r="L59" s="120">
        <f>SUM(L60:L62)</f>
        <v>261720120</v>
      </c>
      <c r="M59" s="129"/>
      <c r="N59" s="130"/>
      <c r="O59" s="120"/>
      <c r="P59" s="129"/>
      <c r="Q59" s="130"/>
      <c r="R59" s="120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49">
        <f t="shared" ref="AG59:AG65" si="91">J59</f>
        <v>65</v>
      </c>
      <c r="AH59" s="150" t="str">
        <f t="shared" ref="AH59:AH65" si="92">K59</f>
        <v>%</v>
      </c>
      <c r="AI59" s="151">
        <f t="shared" ref="AI59:AI65" si="93">L59</f>
        <v>261720120</v>
      </c>
      <c r="AJ59" s="152">
        <f t="shared" si="36"/>
        <v>100</v>
      </c>
      <c r="AK59" s="152">
        <f t="shared" si="37"/>
        <v>98.265420139671107</v>
      </c>
      <c r="AL59" s="130" t="s">
        <v>15</v>
      </c>
    </row>
    <row r="60" spans="1:40" ht="62" hidden="1">
      <c r="A60" s="39"/>
      <c r="B60" s="26"/>
      <c r="C60" s="26"/>
      <c r="D60" s="26" t="s">
        <v>92</v>
      </c>
      <c r="E60" s="26" t="s">
        <v>102</v>
      </c>
      <c r="F60" s="26" t="s">
        <v>103</v>
      </c>
      <c r="G60" s="40">
        <v>76</v>
      </c>
      <c r="H60" s="40" t="s">
        <v>121</v>
      </c>
      <c r="I60" s="52">
        <v>81735000</v>
      </c>
      <c r="J60" s="120">
        <f t="shared" ref="J60:J65" si="94">G60</f>
        <v>76</v>
      </c>
      <c r="K60" s="120" t="str">
        <f t="shared" si="90"/>
        <v>OPD</v>
      </c>
      <c r="L60" s="120">
        <v>81393500</v>
      </c>
      <c r="M60" s="129"/>
      <c r="N60" s="130"/>
      <c r="O60" s="120"/>
      <c r="P60" s="129"/>
      <c r="Q60" s="130"/>
      <c r="R60" s="120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49">
        <f t="shared" si="91"/>
        <v>76</v>
      </c>
      <c r="AH60" s="150" t="str">
        <f t="shared" si="92"/>
        <v>OPD</v>
      </c>
      <c r="AI60" s="151">
        <f t="shared" si="93"/>
        <v>81393500</v>
      </c>
      <c r="AJ60" s="152">
        <f t="shared" si="36"/>
        <v>100</v>
      </c>
      <c r="AK60" s="152">
        <f t="shared" si="37"/>
        <v>99.582186333883897</v>
      </c>
      <c r="AL60" s="130" t="s">
        <v>15</v>
      </c>
    </row>
    <row r="61" spans="1:40" ht="62" hidden="1">
      <c r="A61" s="39"/>
      <c r="B61" s="26"/>
      <c r="C61" s="26"/>
      <c r="D61" s="26" t="s">
        <v>93</v>
      </c>
      <c r="E61" s="26" t="s">
        <v>104</v>
      </c>
      <c r="F61" s="26" t="s">
        <v>105</v>
      </c>
      <c r="G61" s="40">
        <v>4</v>
      </c>
      <c r="H61" s="40" t="s">
        <v>116</v>
      </c>
      <c r="I61" s="52">
        <v>116880000</v>
      </c>
      <c r="J61" s="120">
        <f t="shared" si="94"/>
        <v>4</v>
      </c>
      <c r="K61" s="120" t="str">
        <f t="shared" si="90"/>
        <v>Unit</v>
      </c>
      <c r="L61" s="120">
        <v>116451620</v>
      </c>
      <c r="M61" s="129"/>
      <c r="N61" s="130"/>
      <c r="O61" s="120"/>
      <c r="P61" s="129"/>
      <c r="Q61" s="130"/>
      <c r="R61" s="120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49">
        <f t="shared" si="91"/>
        <v>4</v>
      </c>
      <c r="AH61" s="150" t="str">
        <f t="shared" si="92"/>
        <v>Unit</v>
      </c>
      <c r="AI61" s="151">
        <f t="shared" si="93"/>
        <v>116451620</v>
      </c>
      <c r="AJ61" s="152">
        <f t="shared" si="36"/>
        <v>100</v>
      </c>
      <c r="AK61" s="152">
        <f t="shared" si="37"/>
        <v>99.633487337440101</v>
      </c>
      <c r="AL61" s="130" t="s">
        <v>15</v>
      </c>
    </row>
    <row r="62" spans="1:40" ht="93" hidden="1">
      <c r="A62" s="39"/>
      <c r="B62" s="26"/>
      <c r="C62" s="26"/>
      <c r="D62" s="26" t="s">
        <v>97</v>
      </c>
      <c r="E62" s="26" t="s">
        <v>106</v>
      </c>
      <c r="F62" s="26" t="s">
        <v>107</v>
      </c>
      <c r="G62" s="40">
        <v>36</v>
      </c>
      <c r="H62" s="40" t="s">
        <v>122</v>
      </c>
      <c r="I62" s="52">
        <v>67725000</v>
      </c>
      <c r="J62" s="120">
        <f t="shared" si="94"/>
        <v>36</v>
      </c>
      <c r="K62" s="120" t="str">
        <f t="shared" si="90"/>
        <v>Pemdeskel</v>
      </c>
      <c r="L62" s="120">
        <v>63875000</v>
      </c>
      <c r="M62" s="129"/>
      <c r="N62" s="130"/>
      <c r="O62" s="120"/>
      <c r="P62" s="129"/>
      <c r="Q62" s="130"/>
      <c r="R62" s="120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49">
        <f t="shared" si="91"/>
        <v>36</v>
      </c>
      <c r="AH62" s="150" t="str">
        <f t="shared" si="92"/>
        <v>Pemdeskel</v>
      </c>
      <c r="AI62" s="151">
        <f t="shared" si="93"/>
        <v>63875000</v>
      </c>
      <c r="AJ62" s="152">
        <f t="shared" si="36"/>
        <v>100</v>
      </c>
      <c r="AK62" s="152">
        <f t="shared" si="37"/>
        <v>94.315245478036175</v>
      </c>
      <c r="AL62" s="130" t="s">
        <v>15</v>
      </c>
    </row>
    <row r="63" spans="1:40" ht="93" hidden="1">
      <c r="A63" s="39"/>
      <c r="B63" s="27"/>
      <c r="C63" s="27"/>
      <c r="D63" s="27" t="s">
        <v>94</v>
      </c>
      <c r="E63" s="27" t="s">
        <v>108</v>
      </c>
      <c r="F63" s="27" t="s">
        <v>109</v>
      </c>
      <c r="G63" s="40">
        <v>33</v>
      </c>
      <c r="H63" s="40" t="s">
        <v>118</v>
      </c>
      <c r="I63" s="43">
        <f>SUM(I64:I65)</f>
        <v>91000000</v>
      </c>
      <c r="J63" s="120">
        <f t="shared" si="94"/>
        <v>33</v>
      </c>
      <c r="K63" s="120" t="str">
        <f t="shared" si="90"/>
        <v>%</v>
      </c>
      <c r="L63" s="120">
        <f>SUM(L64:L65)</f>
        <v>74216000</v>
      </c>
      <c r="M63" s="129"/>
      <c r="N63" s="130"/>
      <c r="O63" s="120"/>
      <c r="P63" s="129"/>
      <c r="Q63" s="130"/>
      <c r="R63" s="120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49">
        <f t="shared" si="91"/>
        <v>33</v>
      </c>
      <c r="AH63" s="150" t="str">
        <f t="shared" si="92"/>
        <v>%</v>
      </c>
      <c r="AI63" s="151">
        <f t="shared" si="93"/>
        <v>74216000</v>
      </c>
      <c r="AJ63" s="152">
        <f t="shared" si="36"/>
        <v>100</v>
      </c>
      <c r="AK63" s="152">
        <f t="shared" si="37"/>
        <v>81.556043956043951</v>
      </c>
      <c r="AL63" s="130" t="s">
        <v>15</v>
      </c>
    </row>
    <row r="64" spans="1:40" ht="77.5" hidden="1">
      <c r="A64" s="39"/>
      <c r="B64" s="26"/>
      <c r="C64" s="26"/>
      <c r="D64" s="26" t="s">
        <v>95</v>
      </c>
      <c r="E64" s="26" t="s">
        <v>110</v>
      </c>
      <c r="F64" s="26" t="s">
        <v>111</v>
      </c>
      <c r="G64" s="40">
        <v>12</v>
      </c>
      <c r="H64" s="40" t="s">
        <v>121</v>
      </c>
      <c r="I64" s="51">
        <v>55000000</v>
      </c>
      <c r="J64" s="120">
        <f t="shared" si="94"/>
        <v>12</v>
      </c>
      <c r="K64" s="120" t="str">
        <f t="shared" si="90"/>
        <v>OPD</v>
      </c>
      <c r="L64" s="121">
        <v>38937000</v>
      </c>
      <c r="M64" s="129"/>
      <c r="N64" s="130"/>
      <c r="O64" s="120"/>
      <c r="P64" s="129"/>
      <c r="Q64" s="130"/>
      <c r="R64" s="120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49">
        <f t="shared" si="91"/>
        <v>12</v>
      </c>
      <c r="AH64" s="150" t="str">
        <f t="shared" si="92"/>
        <v>OPD</v>
      </c>
      <c r="AI64" s="151">
        <f t="shared" si="93"/>
        <v>38937000</v>
      </c>
      <c r="AJ64" s="152">
        <f t="shared" si="36"/>
        <v>100</v>
      </c>
      <c r="AK64" s="152">
        <f t="shared" si="37"/>
        <v>70.794545454545457</v>
      </c>
      <c r="AL64" s="130" t="s">
        <v>15</v>
      </c>
    </row>
    <row r="65" spans="1:40" ht="62" hidden="1">
      <c r="A65" s="39"/>
      <c r="B65" s="26"/>
      <c r="C65" s="26"/>
      <c r="D65" s="26" t="s">
        <v>96</v>
      </c>
      <c r="E65" s="26" t="s">
        <v>112</v>
      </c>
      <c r="F65" s="26" t="s">
        <v>113</v>
      </c>
      <c r="G65" s="40">
        <v>36</v>
      </c>
      <c r="H65" s="40" t="s">
        <v>121</v>
      </c>
      <c r="I65" s="51">
        <v>36000000</v>
      </c>
      <c r="J65" s="120">
        <f t="shared" si="94"/>
        <v>36</v>
      </c>
      <c r="K65" s="120" t="str">
        <f t="shared" si="90"/>
        <v>OPD</v>
      </c>
      <c r="L65" s="121">
        <v>35279000</v>
      </c>
      <c r="M65" s="129"/>
      <c r="N65" s="130"/>
      <c r="O65" s="120"/>
      <c r="P65" s="129"/>
      <c r="Q65" s="130"/>
      <c r="R65" s="120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49">
        <f t="shared" si="91"/>
        <v>36</v>
      </c>
      <c r="AH65" s="150" t="str">
        <f t="shared" si="92"/>
        <v>OPD</v>
      </c>
      <c r="AI65" s="151">
        <f t="shared" si="93"/>
        <v>35279000</v>
      </c>
      <c r="AJ65" s="152">
        <f t="shared" si="36"/>
        <v>100</v>
      </c>
      <c r="AK65" s="152">
        <f t="shared" si="37"/>
        <v>97.99722222222222</v>
      </c>
      <c r="AL65" s="130" t="s">
        <v>15</v>
      </c>
    </row>
    <row r="66" spans="1:40" s="10" customFormat="1" ht="128.25" customHeight="1">
      <c r="A66" s="53">
        <v>3</v>
      </c>
      <c r="B66" s="82" t="s">
        <v>197</v>
      </c>
      <c r="C66" s="78" t="s">
        <v>198</v>
      </c>
      <c r="D66" s="19" t="s">
        <v>52</v>
      </c>
      <c r="E66" s="3" t="s">
        <v>45</v>
      </c>
      <c r="F66" s="115" t="s">
        <v>318</v>
      </c>
      <c r="G66" s="54">
        <v>53</v>
      </c>
      <c r="H66" s="54" t="s">
        <v>118</v>
      </c>
      <c r="I66" s="55">
        <f>I67+I71+I73</f>
        <v>528000000</v>
      </c>
      <c r="J66" s="86">
        <v>50</v>
      </c>
      <c r="K66" s="86" t="s">
        <v>118</v>
      </c>
      <c r="L66" s="86">
        <f>L67+L71+L73</f>
        <v>241986970</v>
      </c>
      <c r="M66" s="49">
        <v>51</v>
      </c>
      <c r="N66" s="49" t="str">
        <f t="shared" ref="N66:N75" si="95">H66</f>
        <v>%</v>
      </c>
      <c r="O66" s="86">
        <f>O67+O71+O73</f>
        <v>106549750</v>
      </c>
      <c r="P66" s="49">
        <v>12.75</v>
      </c>
      <c r="Q66" s="49" t="str">
        <f t="shared" si="1"/>
        <v>%</v>
      </c>
      <c r="R66" s="86">
        <f>R67+R73+R71</f>
        <v>12840114</v>
      </c>
      <c r="S66" s="49">
        <v>12.75</v>
      </c>
      <c r="T66" s="49" t="str">
        <f t="shared" ref="T66:T76" si="96">Q66</f>
        <v>%</v>
      </c>
      <c r="U66" s="86">
        <f>U67+U73+U71</f>
        <v>43958639</v>
      </c>
      <c r="V66" s="49">
        <v>12.75</v>
      </c>
      <c r="W66" s="49" t="str">
        <f t="shared" ref="W66:W76" si="97">T66</f>
        <v>%</v>
      </c>
      <c r="X66" s="86">
        <f>X67+X73+X71</f>
        <v>13476000</v>
      </c>
      <c r="Y66" s="49"/>
      <c r="Z66" s="49" t="str">
        <f t="shared" ref="Z66:Z70" si="98">W66</f>
        <v>%</v>
      </c>
      <c r="AA66" s="86">
        <f>AA67+AA73+AA71</f>
        <v>0</v>
      </c>
      <c r="AB66" s="132">
        <f>P66+S66+V66+Y66</f>
        <v>38.25</v>
      </c>
      <c r="AC66" s="132" t="str">
        <f>Q66</f>
        <v>%</v>
      </c>
      <c r="AD66" s="132">
        <f>R66+U66+X66+AA66</f>
        <v>70274753</v>
      </c>
      <c r="AE66" s="131">
        <f>AB66/M66*100</f>
        <v>75</v>
      </c>
      <c r="AF66" s="131">
        <f t="shared" ref="AF66:AF80" si="99">AD66/O66*100</f>
        <v>65.954873662303299</v>
      </c>
      <c r="AG66" s="132">
        <f t="shared" ref="AG66:AG76" si="100">J66+AB66</f>
        <v>88.25</v>
      </c>
      <c r="AH66" s="126" t="str">
        <f t="shared" ref="AH66:AH76" si="101">AC66</f>
        <v>%</v>
      </c>
      <c r="AI66" s="132">
        <f t="shared" ref="AI66:AI75" si="102">L66+AD66</f>
        <v>312261723</v>
      </c>
      <c r="AJ66" s="131">
        <f t="shared" ref="AJ66:AJ75" si="103">AG66/G66*100</f>
        <v>166.50943396226415</v>
      </c>
      <c r="AK66" s="132">
        <f>AI66/I66*100</f>
        <v>59.140477840909092</v>
      </c>
      <c r="AL66" s="49" t="s">
        <v>15</v>
      </c>
      <c r="AM66" s="10">
        <v>236435881</v>
      </c>
      <c r="AN66" s="110">
        <f>AM66-AD66</f>
        <v>166161128</v>
      </c>
    </row>
    <row r="67" spans="1:40" s="10" customFormat="1" ht="111" customHeight="1">
      <c r="A67" s="56"/>
      <c r="B67" s="57"/>
      <c r="C67" s="57"/>
      <c r="D67" s="20" t="s">
        <v>53</v>
      </c>
      <c r="E67" s="2" t="s">
        <v>46</v>
      </c>
      <c r="F67" s="96" t="s">
        <v>128</v>
      </c>
      <c r="G67" s="56">
        <v>2200</v>
      </c>
      <c r="H67" s="56" t="s">
        <v>129</v>
      </c>
      <c r="I67" s="58">
        <f>SUM(I68:I70)</f>
        <v>80000000</v>
      </c>
      <c r="J67" s="97">
        <v>1200</v>
      </c>
      <c r="K67" s="97" t="s">
        <v>129</v>
      </c>
      <c r="L67" s="97">
        <f>SUM(L68:L70)</f>
        <v>93343700</v>
      </c>
      <c r="M67" s="124">
        <v>1400</v>
      </c>
      <c r="N67" s="98" t="str">
        <f t="shared" si="95"/>
        <v>Nomor</v>
      </c>
      <c r="O67" s="97">
        <f>SUM(O68:O70)</f>
        <v>59000000</v>
      </c>
      <c r="P67" s="92">
        <v>350</v>
      </c>
      <c r="Q67" s="98" t="str">
        <f t="shared" si="1"/>
        <v>Nomor</v>
      </c>
      <c r="R67" s="97">
        <f>SUM(R68:R70)</f>
        <v>12071994</v>
      </c>
      <c r="S67" s="92">
        <v>350</v>
      </c>
      <c r="T67" s="98" t="str">
        <f t="shared" si="96"/>
        <v>Nomor</v>
      </c>
      <c r="U67" s="97">
        <f>SUM(U68:U70)</f>
        <v>25684199</v>
      </c>
      <c r="V67" s="92">
        <v>350</v>
      </c>
      <c r="W67" s="98" t="str">
        <f t="shared" si="97"/>
        <v>Nomor</v>
      </c>
      <c r="X67" s="97">
        <f>SUM(X68:X70)</f>
        <v>4764000</v>
      </c>
      <c r="Y67" s="92"/>
      <c r="Z67" s="98" t="str">
        <f t="shared" si="98"/>
        <v>Nomor</v>
      </c>
      <c r="AA67" s="97">
        <f>SUM(AA68:AA70)</f>
        <v>0</v>
      </c>
      <c r="AB67" s="133">
        <f>P67+S67+V67+Y67</f>
        <v>1050</v>
      </c>
      <c r="AC67" s="133" t="str">
        <f>Q67</f>
        <v>Nomor</v>
      </c>
      <c r="AD67" s="133">
        <f t="shared" ref="AD67:AD75" si="104">R67+U67+X67+AA67</f>
        <v>42520193</v>
      </c>
      <c r="AE67" s="134">
        <f>AB67/M67*100</f>
        <v>75</v>
      </c>
      <c r="AF67" s="134">
        <f t="shared" si="99"/>
        <v>72.068123728813561</v>
      </c>
      <c r="AG67" s="133">
        <f t="shared" si="100"/>
        <v>2250</v>
      </c>
      <c r="AH67" s="135" t="str">
        <f t="shared" si="101"/>
        <v>Nomor</v>
      </c>
      <c r="AI67" s="133">
        <f t="shared" si="102"/>
        <v>135863893</v>
      </c>
      <c r="AJ67" s="134">
        <f t="shared" si="103"/>
        <v>102.27272727272727</v>
      </c>
      <c r="AK67" s="133">
        <f t="shared" ref="AK67:AK75" si="105">AI67/I67*100</f>
        <v>169.82986625000001</v>
      </c>
      <c r="AL67" s="98" t="s">
        <v>15</v>
      </c>
    </row>
    <row r="68" spans="1:40" s="10" customFormat="1" ht="75" customHeight="1">
      <c r="A68" s="68"/>
      <c r="B68" s="69"/>
      <c r="C68" s="69"/>
      <c r="D68" s="46" t="s">
        <v>146</v>
      </c>
      <c r="E68" s="183" t="s">
        <v>226</v>
      </c>
      <c r="F68" s="74" t="s">
        <v>145</v>
      </c>
      <c r="G68" s="72">
        <v>140</v>
      </c>
      <c r="H68" s="72" t="s">
        <v>158</v>
      </c>
      <c r="I68" s="45">
        <v>20000000</v>
      </c>
      <c r="J68" s="118">
        <v>120</v>
      </c>
      <c r="K68" s="118" t="s">
        <v>158</v>
      </c>
      <c r="L68" s="118">
        <v>29193150</v>
      </c>
      <c r="M68" s="193">
        <v>140</v>
      </c>
      <c r="N68" s="125" t="s">
        <v>158</v>
      </c>
      <c r="O68" s="118">
        <v>13000000</v>
      </c>
      <c r="P68" s="142">
        <v>20</v>
      </c>
      <c r="Q68" s="104" t="str">
        <f t="shared" ref="Q68" si="106">N68</f>
        <v>Berkas</v>
      </c>
      <c r="R68" s="189">
        <v>294894</v>
      </c>
      <c r="S68" s="142">
        <v>20</v>
      </c>
      <c r="T68" s="104" t="str">
        <f t="shared" ref="T68" si="107">Q68</f>
        <v>Berkas</v>
      </c>
      <c r="U68" s="187">
        <v>12410000</v>
      </c>
      <c r="V68" s="103">
        <v>50</v>
      </c>
      <c r="W68" s="104" t="str">
        <f t="shared" ref="W68" si="108">T68</f>
        <v>Berkas</v>
      </c>
      <c r="X68" s="187">
        <v>0</v>
      </c>
      <c r="Y68" s="103"/>
      <c r="Z68" s="104" t="str">
        <f t="shared" ref="Z68" si="109">W68</f>
        <v>Berkas</v>
      </c>
      <c r="AA68" s="137"/>
      <c r="AB68" s="138">
        <f>P68+S68+V68+Y68</f>
        <v>90</v>
      </c>
      <c r="AC68" s="138" t="str">
        <f t="shared" ref="AC68" si="110">Q68</f>
        <v>Berkas</v>
      </c>
      <c r="AD68" s="138">
        <f>R68+U68+X68+AA68</f>
        <v>12704894</v>
      </c>
      <c r="AE68" s="139">
        <f t="shared" ref="AE68" si="111">AB68/M68*100</f>
        <v>64.285714285714292</v>
      </c>
      <c r="AF68" s="139">
        <f>AD68/O68*100</f>
        <v>97.729953846153848</v>
      </c>
      <c r="AG68" s="138">
        <f t="shared" ref="AG68" si="112">J68+AB68</f>
        <v>210</v>
      </c>
      <c r="AH68" s="106" t="str">
        <f t="shared" ref="AH68" si="113">AC68</f>
        <v>Berkas</v>
      </c>
      <c r="AI68" s="138">
        <f t="shared" ref="AI68" si="114">L68+AD68</f>
        <v>41898044</v>
      </c>
      <c r="AJ68" s="139">
        <f t="shared" ref="AJ68" si="115">AG68/G68*100</f>
        <v>150</v>
      </c>
      <c r="AK68" s="138">
        <f t="shared" ref="AK68" si="116">AI68/I68*100</f>
        <v>209.49021999999999</v>
      </c>
      <c r="AL68" s="104" t="s">
        <v>15</v>
      </c>
    </row>
    <row r="69" spans="1:40" s="1" customFormat="1" ht="90" customHeight="1">
      <c r="A69" s="5"/>
      <c r="B69" s="8"/>
      <c r="C69" s="8"/>
      <c r="D69" s="46" t="s">
        <v>54</v>
      </c>
      <c r="E69" s="47" t="s">
        <v>47</v>
      </c>
      <c r="F69" s="73" t="s">
        <v>147</v>
      </c>
      <c r="G69" s="44">
        <v>140</v>
      </c>
      <c r="H69" s="44" t="s">
        <v>158</v>
      </c>
      <c r="I69" s="45">
        <v>20000000</v>
      </c>
      <c r="J69" s="65">
        <v>100</v>
      </c>
      <c r="K69" s="65" t="s">
        <v>158</v>
      </c>
      <c r="L69" s="65">
        <v>29409129</v>
      </c>
      <c r="M69" s="104">
        <v>140</v>
      </c>
      <c r="N69" s="104" t="str">
        <f t="shared" si="95"/>
        <v>Berkas</v>
      </c>
      <c r="O69" s="105">
        <v>18000000</v>
      </c>
      <c r="P69" s="103">
        <v>15</v>
      </c>
      <c r="Q69" s="104" t="str">
        <f t="shared" si="1"/>
        <v>Berkas</v>
      </c>
      <c r="R69" s="189">
        <v>11777100</v>
      </c>
      <c r="S69" s="103">
        <v>15</v>
      </c>
      <c r="T69" s="104" t="str">
        <f t="shared" si="96"/>
        <v>Berkas</v>
      </c>
      <c r="U69" s="187">
        <v>1011199</v>
      </c>
      <c r="V69" s="103">
        <v>60</v>
      </c>
      <c r="W69" s="104" t="str">
        <f t="shared" si="97"/>
        <v>Berkas</v>
      </c>
      <c r="X69" s="187">
        <v>0</v>
      </c>
      <c r="Y69" s="103"/>
      <c r="Z69" s="104" t="str">
        <f t="shared" si="98"/>
        <v>Berkas</v>
      </c>
      <c r="AA69" s="137"/>
      <c r="AB69" s="138">
        <f>P69+S69+V69+Y69</f>
        <v>90</v>
      </c>
      <c r="AC69" s="138" t="str">
        <f t="shared" ref="AC69:AC70" si="117">Q69</f>
        <v>Berkas</v>
      </c>
      <c r="AD69" s="138">
        <f>R69+U69+X69+AA69</f>
        <v>12788299</v>
      </c>
      <c r="AE69" s="139">
        <f t="shared" ref="AE69:AE75" si="118">AB69/M69*100</f>
        <v>64.285714285714292</v>
      </c>
      <c r="AF69" s="139">
        <f>AD69/O69*100</f>
        <v>71.046105555555556</v>
      </c>
      <c r="AG69" s="138">
        <f t="shared" si="100"/>
        <v>190</v>
      </c>
      <c r="AH69" s="106" t="str">
        <f t="shared" si="101"/>
        <v>Berkas</v>
      </c>
      <c r="AI69" s="138">
        <f t="shared" si="102"/>
        <v>42197428</v>
      </c>
      <c r="AJ69" s="139">
        <f t="shared" si="103"/>
        <v>135.71428571428572</v>
      </c>
      <c r="AK69" s="138">
        <f t="shared" si="105"/>
        <v>210.98713999999998</v>
      </c>
      <c r="AL69" s="104" t="s">
        <v>15</v>
      </c>
    </row>
    <row r="70" spans="1:40" s="1" customFormat="1" ht="87.75" customHeight="1">
      <c r="A70" s="5"/>
      <c r="B70" s="8"/>
      <c r="C70" s="8"/>
      <c r="D70" s="46" t="s">
        <v>55</v>
      </c>
      <c r="E70" s="279" t="s">
        <v>48</v>
      </c>
      <c r="F70" s="73" t="s">
        <v>148</v>
      </c>
      <c r="G70" s="44">
        <v>15</v>
      </c>
      <c r="H70" s="44" t="s">
        <v>181</v>
      </c>
      <c r="I70" s="45">
        <v>40000000</v>
      </c>
      <c r="J70" s="65">
        <v>15</v>
      </c>
      <c r="K70" s="65" t="s">
        <v>181</v>
      </c>
      <c r="L70" s="65">
        <v>34741421</v>
      </c>
      <c r="M70" s="104">
        <v>15</v>
      </c>
      <c r="N70" s="104" t="str">
        <f t="shared" si="95"/>
        <v>Laporan</v>
      </c>
      <c r="O70" s="105">
        <v>28000000</v>
      </c>
      <c r="P70" s="103">
        <v>3</v>
      </c>
      <c r="Q70" s="104" t="str">
        <f t="shared" si="1"/>
        <v>Laporan</v>
      </c>
      <c r="R70" s="65"/>
      <c r="S70" s="103">
        <v>3</v>
      </c>
      <c r="T70" s="104" t="str">
        <f t="shared" si="96"/>
        <v>Laporan</v>
      </c>
      <c r="U70" s="187">
        <v>12263000</v>
      </c>
      <c r="V70" s="103">
        <v>3</v>
      </c>
      <c r="W70" s="104" t="str">
        <f t="shared" si="97"/>
        <v>Laporan</v>
      </c>
      <c r="X70" s="232">
        <v>4764000</v>
      </c>
      <c r="Y70" s="141"/>
      <c r="Z70" s="104" t="str">
        <f t="shared" si="98"/>
        <v>Laporan</v>
      </c>
      <c r="AA70" s="137"/>
      <c r="AB70" s="138">
        <f t="shared" ref="AB70:AB74" si="119">P70+S70+V70+Y70</f>
        <v>9</v>
      </c>
      <c r="AC70" s="138" t="str">
        <f t="shared" si="117"/>
        <v>Laporan</v>
      </c>
      <c r="AD70" s="138">
        <f t="shared" si="104"/>
        <v>17027000</v>
      </c>
      <c r="AE70" s="139">
        <f t="shared" si="118"/>
        <v>60</v>
      </c>
      <c r="AF70" s="139">
        <f t="shared" si="99"/>
        <v>60.810714285714283</v>
      </c>
      <c r="AG70" s="138">
        <f t="shared" si="100"/>
        <v>24</v>
      </c>
      <c r="AH70" s="106" t="str">
        <f t="shared" si="101"/>
        <v>Laporan</v>
      </c>
      <c r="AI70" s="138">
        <f t="shared" si="102"/>
        <v>51768421</v>
      </c>
      <c r="AJ70" s="139">
        <f t="shared" si="103"/>
        <v>160</v>
      </c>
      <c r="AK70" s="138">
        <f t="shared" si="105"/>
        <v>129.4210525</v>
      </c>
      <c r="AL70" s="104" t="s">
        <v>15</v>
      </c>
    </row>
    <row r="71" spans="1:40" s="1" customFormat="1" ht="87.75" customHeight="1">
      <c r="A71" s="5"/>
      <c r="B71" s="8"/>
      <c r="C71" s="8"/>
      <c r="D71" s="20" t="s">
        <v>149</v>
      </c>
      <c r="E71" s="75" t="s">
        <v>199</v>
      </c>
      <c r="F71" s="75" t="s">
        <v>150</v>
      </c>
      <c r="G71" s="56">
        <v>9</v>
      </c>
      <c r="H71" s="56" t="s">
        <v>151</v>
      </c>
      <c r="I71" s="58">
        <f>SUM(I72)</f>
        <v>169000000</v>
      </c>
      <c r="J71" s="97">
        <v>1</v>
      </c>
      <c r="K71" s="97" t="s">
        <v>151</v>
      </c>
      <c r="L71" s="97">
        <f>SUM(L72)</f>
        <v>43875700</v>
      </c>
      <c r="M71" s="98">
        <v>1</v>
      </c>
      <c r="N71" s="98" t="str">
        <f>H71</f>
        <v>Daftar</v>
      </c>
      <c r="O71" s="97">
        <f>SUM(O72)</f>
        <v>16000000</v>
      </c>
      <c r="P71" s="98">
        <v>0</v>
      </c>
      <c r="Q71" s="135" t="str">
        <f>N71</f>
        <v>Daftar</v>
      </c>
      <c r="R71" s="97">
        <f>R72</f>
        <v>0</v>
      </c>
      <c r="S71" s="98">
        <v>0</v>
      </c>
      <c r="T71" s="98" t="str">
        <f>N71</f>
        <v>Daftar</v>
      </c>
      <c r="U71" s="97">
        <f>U72</f>
        <v>3625000</v>
      </c>
      <c r="V71" s="98">
        <v>1</v>
      </c>
      <c r="W71" s="135" t="str">
        <f>Q71</f>
        <v>Daftar</v>
      </c>
      <c r="X71" s="97">
        <f>X72</f>
        <v>7692000</v>
      </c>
      <c r="Y71" s="92"/>
      <c r="Z71" s="135" t="str">
        <f>W71</f>
        <v>Daftar</v>
      </c>
      <c r="AA71" s="97">
        <f>AA72</f>
        <v>0</v>
      </c>
      <c r="AB71" s="133">
        <f>P71+S71+V71+Y71</f>
        <v>1</v>
      </c>
      <c r="AC71" s="133" t="str">
        <f>Z71</f>
        <v>Daftar</v>
      </c>
      <c r="AD71" s="133">
        <f>R71+U71+X71+AA71</f>
        <v>11317000</v>
      </c>
      <c r="AE71" s="134">
        <f>AB71/M71*100</f>
        <v>100</v>
      </c>
      <c r="AF71" s="134">
        <f t="shared" ref="AF71" si="120">AD71/O71*100</f>
        <v>70.731250000000003</v>
      </c>
      <c r="AG71" s="133">
        <f t="shared" ref="AG71" si="121">J71+AB71</f>
        <v>2</v>
      </c>
      <c r="AH71" s="128" t="str">
        <f t="shared" si="101"/>
        <v>Daftar</v>
      </c>
      <c r="AI71" s="133">
        <f t="shared" ref="AI71" si="122">L71+AD71</f>
        <v>55192700</v>
      </c>
      <c r="AJ71" s="134">
        <f t="shared" ref="AJ71" si="123">AG71/G71*100</f>
        <v>22.222222222222221</v>
      </c>
      <c r="AK71" s="133">
        <f t="shared" ref="AK71" si="124">AI71/I71*100</f>
        <v>32.658402366863903</v>
      </c>
      <c r="AL71" s="98" t="s">
        <v>15</v>
      </c>
    </row>
    <row r="72" spans="1:40" s="1" customFormat="1" ht="131.25" customHeight="1">
      <c r="A72" s="5"/>
      <c r="B72" s="8"/>
      <c r="C72" s="8"/>
      <c r="D72" s="79" t="s">
        <v>271</v>
      </c>
      <c r="E72" s="276" t="s">
        <v>331</v>
      </c>
      <c r="F72" s="73" t="s">
        <v>270</v>
      </c>
      <c r="G72" s="44">
        <v>800</v>
      </c>
      <c r="H72" s="44" t="s">
        <v>200</v>
      </c>
      <c r="I72" s="45">
        <v>169000000</v>
      </c>
      <c r="J72" s="65">
        <v>100</v>
      </c>
      <c r="K72" s="65" t="s">
        <v>200</v>
      </c>
      <c r="L72" s="65">
        <v>43875700</v>
      </c>
      <c r="M72" s="104">
        <v>200</v>
      </c>
      <c r="N72" s="104" t="str">
        <f>H72</f>
        <v xml:space="preserve">Arsip </v>
      </c>
      <c r="O72" s="105">
        <v>16000000</v>
      </c>
      <c r="P72" s="103">
        <v>25</v>
      </c>
      <c r="Q72" s="104" t="str">
        <f t="shared" ref="Q72" si="125">N72</f>
        <v xml:space="preserve">Arsip </v>
      </c>
      <c r="R72" s="65"/>
      <c r="S72" s="103">
        <v>25</v>
      </c>
      <c r="T72" s="104" t="str">
        <f t="shared" ref="T72" si="126">Q72</f>
        <v xml:space="preserve">Arsip </v>
      </c>
      <c r="U72" s="187">
        <v>3625000</v>
      </c>
      <c r="V72" s="103">
        <v>75</v>
      </c>
      <c r="W72" s="104" t="str">
        <f t="shared" ref="W72" si="127">T72</f>
        <v xml:space="preserve">Arsip </v>
      </c>
      <c r="X72" s="232">
        <v>7692000</v>
      </c>
      <c r="Y72" s="141"/>
      <c r="Z72" s="104" t="str">
        <f t="shared" ref="Z72" si="128">W72</f>
        <v xml:space="preserve">Arsip </v>
      </c>
      <c r="AA72" s="137"/>
      <c r="AB72" s="138">
        <f t="shared" ref="AB72" si="129">P72+S72+V72+Y72</f>
        <v>125</v>
      </c>
      <c r="AC72" s="138" t="str">
        <f t="shared" ref="AC72" si="130">Q72</f>
        <v xml:space="preserve">Arsip </v>
      </c>
      <c r="AD72" s="138">
        <f t="shared" ref="AD72" si="131">R72+U72+X72+AA72</f>
        <v>11317000</v>
      </c>
      <c r="AE72" s="139">
        <f t="shared" ref="AE72" si="132">AB72/M72*100</f>
        <v>62.5</v>
      </c>
      <c r="AF72" s="139">
        <f t="shared" ref="AF72" si="133">AD72/O72*100</f>
        <v>70.731250000000003</v>
      </c>
      <c r="AG72" s="138">
        <f t="shared" ref="AG72" si="134">J72+AB72</f>
        <v>225</v>
      </c>
      <c r="AH72" s="106" t="str">
        <f t="shared" ref="AH72" si="135">AC72</f>
        <v xml:space="preserve">Arsip </v>
      </c>
      <c r="AI72" s="138">
        <f t="shared" ref="AI72" si="136">L72+AD72</f>
        <v>55192700</v>
      </c>
      <c r="AJ72" s="139">
        <f t="shared" ref="AJ72" si="137">AG72/G72*100</f>
        <v>28.125</v>
      </c>
      <c r="AK72" s="138">
        <f t="shared" ref="AK72" si="138">AI72/I72*100</f>
        <v>32.658402366863903</v>
      </c>
      <c r="AL72" s="104" t="s">
        <v>15</v>
      </c>
    </row>
    <row r="73" spans="1:40" s="10" customFormat="1" ht="93">
      <c r="A73" s="56"/>
      <c r="B73" s="57"/>
      <c r="C73" s="57"/>
      <c r="D73" s="20" t="s">
        <v>56</v>
      </c>
      <c r="E73" s="2" t="s">
        <v>49</v>
      </c>
      <c r="F73" s="9" t="s">
        <v>114</v>
      </c>
      <c r="G73" s="56">
        <v>700</v>
      </c>
      <c r="H73" s="56" t="s">
        <v>123</v>
      </c>
      <c r="I73" s="58">
        <f>SUM(I74:I75)</f>
        <v>279000000</v>
      </c>
      <c r="J73" s="92">
        <v>500</v>
      </c>
      <c r="K73" s="98" t="s">
        <v>123</v>
      </c>
      <c r="L73" s="97">
        <f>SUM(L74:L75)</f>
        <v>104767570</v>
      </c>
      <c r="M73" s="98">
        <v>500</v>
      </c>
      <c r="N73" s="98" t="str">
        <f t="shared" si="95"/>
        <v>Doskripsi SIKN</v>
      </c>
      <c r="O73" s="97">
        <f>SUM(O74:O75)</f>
        <v>31549750</v>
      </c>
      <c r="P73" s="92">
        <v>125</v>
      </c>
      <c r="Q73" s="98" t="str">
        <f t="shared" si="1"/>
        <v>Doskripsi SIKN</v>
      </c>
      <c r="R73" s="97">
        <f>SUM(R74:R75)</f>
        <v>768120</v>
      </c>
      <c r="S73" s="92">
        <v>125</v>
      </c>
      <c r="T73" s="98" t="str">
        <f t="shared" si="96"/>
        <v>Doskripsi SIKN</v>
      </c>
      <c r="U73" s="97">
        <f>SUM(U74:U75)</f>
        <v>14649440</v>
      </c>
      <c r="V73" s="92">
        <v>125</v>
      </c>
      <c r="W73" s="98" t="str">
        <f t="shared" si="97"/>
        <v>Doskripsi SIKN</v>
      </c>
      <c r="X73" s="97">
        <f>SUM(X74:X75)</f>
        <v>1020000</v>
      </c>
      <c r="Y73" s="92"/>
      <c r="Z73" s="98" t="str">
        <f t="shared" ref="Z73:Z76" si="139">W73</f>
        <v>Doskripsi SIKN</v>
      </c>
      <c r="AA73" s="97">
        <f>SUM(AA74:AA75)</f>
        <v>0</v>
      </c>
      <c r="AB73" s="133">
        <f t="shared" si="119"/>
        <v>375</v>
      </c>
      <c r="AC73" s="133" t="str">
        <f>Q73</f>
        <v>Doskripsi SIKN</v>
      </c>
      <c r="AD73" s="133">
        <f t="shared" si="104"/>
        <v>16437560</v>
      </c>
      <c r="AE73" s="134">
        <f>AB73/M73*100</f>
        <v>75</v>
      </c>
      <c r="AF73" s="134">
        <f t="shared" si="99"/>
        <v>52.100444536010585</v>
      </c>
      <c r="AG73" s="133">
        <f t="shared" si="100"/>
        <v>875</v>
      </c>
      <c r="AH73" s="135" t="str">
        <f t="shared" si="101"/>
        <v>Doskripsi SIKN</v>
      </c>
      <c r="AI73" s="133">
        <f t="shared" si="102"/>
        <v>121205130</v>
      </c>
      <c r="AJ73" s="134">
        <f t="shared" si="103"/>
        <v>125</v>
      </c>
      <c r="AK73" s="133">
        <f t="shared" si="105"/>
        <v>43.442698924731182</v>
      </c>
      <c r="AL73" s="98" t="s">
        <v>15</v>
      </c>
    </row>
    <row r="74" spans="1:40" s="1" customFormat="1" ht="132" customHeight="1">
      <c r="A74" s="5"/>
      <c r="B74" s="8"/>
      <c r="C74" s="8"/>
      <c r="D74" s="46" t="s">
        <v>58</v>
      </c>
      <c r="E74" s="47" t="s">
        <v>51</v>
      </c>
      <c r="F74" s="73" t="s">
        <v>152</v>
      </c>
      <c r="G74" s="44">
        <v>675</v>
      </c>
      <c r="H74" s="44" t="s">
        <v>201</v>
      </c>
      <c r="I74" s="45">
        <v>144000000</v>
      </c>
      <c r="J74" s="65">
        <v>75</v>
      </c>
      <c r="K74" s="65" t="s">
        <v>201</v>
      </c>
      <c r="L74" s="65">
        <v>48271132</v>
      </c>
      <c r="M74" s="104">
        <v>125</v>
      </c>
      <c r="N74" s="104" t="str">
        <f t="shared" si="95"/>
        <v>Pengguna</v>
      </c>
      <c r="O74" s="105">
        <v>15725050</v>
      </c>
      <c r="P74" s="103">
        <v>25</v>
      </c>
      <c r="Q74" s="104" t="str">
        <f t="shared" si="1"/>
        <v>Pengguna</v>
      </c>
      <c r="R74" s="189">
        <v>244200</v>
      </c>
      <c r="S74" s="103">
        <v>25</v>
      </c>
      <c r="T74" s="104" t="str">
        <f t="shared" si="96"/>
        <v>Pengguna</v>
      </c>
      <c r="U74" s="187">
        <v>8150800</v>
      </c>
      <c r="V74" s="103">
        <v>50</v>
      </c>
      <c r="W74" s="104" t="str">
        <f t="shared" si="97"/>
        <v>Pengguna</v>
      </c>
      <c r="X74" s="181">
        <v>1020000</v>
      </c>
      <c r="Y74" s="103"/>
      <c r="Z74" s="104" t="str">
        <f t="shared" si="139"/>
        <v>Pengguna</v>
      </c>
      <c r="AA74" s="137"/>
      <c r="AB74" s="138">
        <f t="shared" si="119"/>
        <v>100</v>
      </c>
      <c r="AC74" s="138" t="str">
        <f t="shared" ref="AC74:AC76" si="140">Q74</f>
        <v>Pengguna</v>
      </c>
      <c r="AD74" s="138">
        <f t="shared" si="104"/>
        <v>9415000</v>
      </c>
      <c r="AE74" s="139">
        <f t="shared" si="118"/>
        <v>80</v>
      </c>
      <c r="AF74" s="139">
        <f t="shared" si="99"/>
        <v>59.872623616459087</v>
      </c>
      <c r="AG74" s="138">
        <f t="shared" si="100"/>
        <v>175</v>
      </c>
      <c r="AH74" s="106" t="str">
        <f t="shared" si="101"/>
        <v>Pengguna</v>
      </c>
      <c r="AI74" s="138">
        <f t="shared" si="102"/>
        <v>57686132</v>
      </c>
      <c r="AJ74" s="139">
        <f t="shared" si="103"/>
        <v>25.925925925925924</v>
      </c>
      <c r="AK74" s="138">
        <f t="shared" si="105"/>
        <v>40.05981388888889</v>
      </c>
      <c r="AL74" s="104" t="s">
        <v>15</v>
      </c>
    </row>
    <row r="75" spans="1:40" s="1" customFormat="1" ht="139.5" customHeight="1">
      <c r="A75" s="5"/>
      <c r="B75" s="8"/>
      <c r="C75" s="8"/>
      <c r="D75" s="46" t="s">
        <v>57</v>
      </c>
      <c r="E75" s="47" t="s">
        <v>50</v>
      </c>
      <c r="F75" s="73" t="s">
        <v>153</v>
      </c>
      <c r="G75" s="44">
        <v>90</v>
      </c>
      <c r="H75" s="44" t="s">
        <v>181</v>
      </c>
      <c r="I75" s="45">
        <v>135000000</v>
      </c>
      <c r="J75" s="65">
        <v>18</v>
      </c>
      <c r="K75" s="65" t="s">
        <v>181</v>
      </c>
      <c r="L75" s="65">
        <v>56496438</v>
      </c>
      <c r="M75" s="104">
        <v>18</v>
      </c>
      <c r="N75" s="104" t="str">
        <f t="shared" si="95"/>
        <v>Laporan</v>
      </c>
      <c r="O75" s="105">
        <v>15824700</v>
      </c>
      <c r="P75" s="103">
        <v>0</v>
      </c>
      <c r="Q75" s="104" t="str">
        <f t="shared" si="1"/>
        <v>Laporan</v>
      </c>
      <c r="R75" s="189">
        <v>523920</v>
      </c>
      <c r="S75" s="103">
        <v>4</v>
      </c>
      <c r="T75" s="104" t="str">
        <f t="shared" si="96"/>
        <v>Laporan</v>
      </c>
      <c r="U75" s="187">
        <v>6498640</v>
      </c>
      <c r="V75" s="103">
        <v>8</v>
      </c>
      <c r="W75" s="104" t="str">
        <f t="shared" si="97"/>
        <v>Laporan</v>
      </c>
      <c r="X75" s="182">
        <v>0</v>
      </c>
      <c r="Y75" s="177"/>
      <c r="Z75" s="104" t="str">
        <f t="shared" si="139"/>
        <v>Laporan</v>
      </c>
      <c r="AA75" s="137"/>
      <c r="AB75" s="138">
        <f>P75+S75+V75+Y75</f>
        <v>12</v>
      </c>
      <c r="AC75" s="138" t="str">
        <f t="shared" si="140"/>
        <v>Laporan</v>
      </c>
      <c r="AD75" s="138">
        <f t="shared" si="104"/>
        <v>7022560</v>
      </c>
      <c r="AE75" s="139">
        <f t="shared" si="118"/>
        <v>66.666666666666657</v>
      </c>
      <c r="AF75" s="139">
        <f t="shared" si="99"/>
        <v>44.377207782769972</v>
      </c>
      <c r="AG75" s="138">
        <f t="shared" si="100"/>
        <v>30</v>
      </c>
      <c r="AH75" s="106" t="str">
        <f t="shared" si="101"/>
        <v>Laporan</v>
      </c>
      <c r="AI75" s="138">
        <f t="shared" si="102"/>
        <v>63518998</v>
      </c>
      <c r="AJ75" s="139">
        <f t="shared" si="103"/>
        <v>33.333333333333329</v>
      </c>
      <c r="AK75" s="138">
        <f t="shared" si="105"/>
        <v>47.051109629629629</v>
      </c>
      <c r="AL75" s="104" t="s">
        <v>15</v>
      </c>
    </row>
    <row r="76" spans="1:40" s="1" customFormat="1" ht="154.5" customHeight="1">
      <c r="A76" s="33"/>
      <c r="B76" s="34"/>
      <c r="C76" s="34"/>
      <c r="D76" s="19" t="s">
        <v>155</v>
      </c>
      <c r="E76" s="78" t="s">
        <v>154</v>
      </c>
      <c r="F76" s="82" t="s">
        <v>202</v>
      </c>
      <c r="G76" s="54">
        <v>32</v>
      </c>
      <c r="H76" s="80" t="s">
        <v>118</v>
      </c>
      <c r="I76" s="55">
        <f>I77</f>
        <v>275000000</v>
      </c>
      <c r="J76" s="86">
        <v>17.54</v>
      </c>
      <c r="K76" s="86" t="s">
        <v>118</v>
      </c>
      <c r="L76" s="86">
        <f>L77</f>
        <v>39047878</v>
      </c>
      <c r="M76" s="49">
        <v>20</v>
      </c>
      <c r="N76" s="49" t="str">
        <f>H76</f>
        <v>%</v>
      </c>
      <c r="O76" s="86">
        <f>O77</f>
        <v>15625000</v>
      </c>
      <c r="P76" s="116">
        <v>5</v>
      </c>
      <c r="Q76" s="49" t="str">
        <f>N76</f>
        <v>%</v>
      </c>
      <c r="R76" s="86">
        <f>R77</f>
        <v>0</v>
      </c>
      <c r="S76" s="116">
        <v>5</v>
      </c>
      <c r="T76" s="49" t="str">
        <f t="shared" si="96"/>
        <v>%</v>
      </c>
      <c r="U76" s="86">
        <f>U77</f>
        <v>0</v>
      </c>
      <c r="V76" s="116">
        <v>5</v>
      </c>
      <c r="W76" s="49" t="str">
        <f t="shared" si="97"/>
        <v>%</v>
      </c>
      <c r="X76" s="153">
        <f>X77</f>
        <v>4531250</v>
      </c>
      <c r="Y76" s="116">
        <v>0</v>
      </c>
      <c r="Z76" s="49" t="str">
        <f t="shared" si="139"/>
        <v>%</v>
      </c>
      <c r="AA76" s="153">
        <f>AA77</f>
        <v>0</v>
      </c>
      <c r="AB76" s="131">
        <f>P76+S76+V76+Y76</f>
        <v>15</v>
      </c>
      <c r="AC76" s="132" t="str">
        <f t="shared" si="140"/>
        <v>%</v>
      </c>
      <c r="AD76" s="132">
        <f>R76+U76+X76+AA76</f>
        <v>4531250</v>
      </c>
      <c r="AE76" s="131">
        <f>AB76/M76*100</f>
        <v>75</v>
      </c>
      <c r="AF76" s="131">
        <f t="shared" si="99"/>
        <v>28.999999999999996</v>
      </c>
      <c r="AG76" s="132">
        <f t="shared" si="100"/>
        <v>32.54</v>
      </c>
      <c r="AH76" s="126" t="str">
        <f t="shared" si="101"/>
        <v>%</v>
      </c>
      <c r="AI76" s="132">
        <f t="shared" ref="AI76" si="141">L76+AD76</f>
        <v>43579128</v>
      </c>
      <c r="AJ76" s="131">
        <f t="shared" ref="AJ76" si="142">AG76/G76*100</f>
        <v>101.6875</v>
      </c>
      <c r="AK76" s="132">
        <f>AI76/I76*100</f>
        <v>15.846955636363635</v>
      </c>
      <c r="AL76" s="49" t="s">
        <v>15</v>
      </c>
    </row>
    <row r="77" spans="1:40" s="1" customFormat="1" ht="188.25" customHeight="1">
      <c r="A77" s="33"/>
      <c r="B77" s="34"/>
      <c r="C77" s="34"/>
      <c r="D77" s="20" t="s">
        <v>160</v>
      </c>
      <c r="E77" s="194" t="s">
        <v>156</v>
      </c>
      <c r="F77" s="81" t="s">
        <v>161</v>
      </c>
      <c r="G77" s="76">
        <v>100</v>
      </c>
      <c r="H77" s="56" t="s">
        <v>159</v>
      </c>
      <c r="I77" s="58">
        <f>SUM(I78:I79)</f>
        <v>275000000</v>
      </c>
      <c r="J77" s="97">
        <v>4</v>
      </c>
      <c r="K77" s="97" t="s">
        <v>326</v>
      </c>
      <c r="L77" s="97">
        <f>SUM(L78:L79)</f>
        <v>39047878</v>
      </c>
      <c r="M77" s="98">
        <v>4</v>
      </c>
      <c r="N77" s="92" t="str">
        <f>H77</f>
        <v>Arsip</v>
      </c>
      <c r="O77" s="97">
        <f>SUM(O78:O79)</f>
        <v>15625000</v>
      </c>
      <c r="P77" s="92">
        <v>1</v>
      </c>
      <c r="Q77" s="98" t="str">
        <f t="shared" ref="Q77:Q79" si="143">N77</f>
        <v>Arsip</v>
      </c>
      <c r="R77" s="97">
        <f>SUM(R78:R79)</f>
        <v>0</v>
      </c>
      <c r="S77" s="92">
        <v>1</v>
      </c>
      <c r="T77" s="98" t="str">
        <f t="shared" ref="T77:T79" si="144">Q77</f>
        <v>Arsip</v>
      </c>
      <c r="U77" s="97">
        <f>SUM(U78:U79)</f>
        <v>0</v>
      </c>
      <c r="V77" s="92"/>
      <c r="W77" s="98" t="str">
        <f t="shared" ref="W77:W79" si="145">T77</f>
        <v>Arsip</v>
      </c>
      <c r="X77" s="97">
        <f>SUM(X78:X79)</f>
        <v>4531250</v>
      </c>
      <c r="Y77" s="92"/>
      <c r="Z77" s="98" t="str">
        <f t="shared" ref="Z77:Z79" si="146">W77</f>
        <v>Arsip</v>
      </c>
      <c r="AA77" s="97">
        <f>SUM(AA78:AA79)</f>
        <v>0</v>
      </c>
      <c r="AB77" s="133">
        <f t="shared" ref="AB77:AB78" si="147">P77+S77+V77+Y77</f>
        <v>2</v>
      </c>
      <c r="AC77" s="133" t="str">
        <f>Q77</f>
        <v>Arsip</v>
      </c>
      <c r="AD77" s="133">
        <f>R77+U77+X77+AA77</f>
        <v>4531250</v>
      </c>
      <c r="AE77" s="134">
        <f t="shared" ref="AE77:AE78" si="148">AB77/M77*100</f>
        <v>50</v>
      </c>
      <c r="AF77" s="134">
        <f t="shared" ref="AF77:AF79" si="149">AD77/O77*100</f>
        <v>28.999999999999996</v>
      </c>
      <c r="AG77" s="133">
        <f t="shared" ref="AG77:AG79" si="150">J77+AB77</f>
        <v>6</v>
      </c>
      <c r="AH77" s="135" t="str">
        <f t="shared" ref="AH77:AH79" si="151">AC77</f>
        <v>Arsip</v>
      </c>
      <c r="AI77" s="133">
        <f t="shared" ref="AI77:AI79" si="152">L77+AD77</f>
        <v>43579128</v>
      </c>
      <c r="AJ77" s="134">
        <f t="shared" ref="AJ77:AJ79" si="153">AG77/G77*100</f>
        <v>6</v>
      </c>
      <c r="AK77" s="133">
        <f t="shared" ref="AK77:AK78" si="154">AI77/I77*100</f>
        <v>15.846955636363635</v>
      </c>
      <c r="AL77" s="98" t="s">
        <v>15</v>
      </c>
    </row>
    <row r="78" spans="1:40" s="1" customFormat="1" ht="162.75" customHeight="1">
      <c r="A78" s="33"/>
      <c r="B78" s="34"/>
      <c r="C78" s="34"/>
      <c r="D78" s="79" t="s">
        <v>274</v>
      </c>
      <c r="E78" s="276" t="s">
        <v>230</v>
      </c>
      <c r="F78" s="74" t="s">
        <v>273</v>
      </c>
      <c r="G78" s="44">
        <v>400</v>
      </c>
      <c r="H78" s="44" t="s">
        <v>159</v>
      </c>
      <c r="I78" s="45">
        <v>150000000</v>
      </c>
      <c r="J78" s="65">
        <v>50</v>
      </c>
      <c r="K78" s="65" t="s">
        <v>159</v>
      </c>
      <c r="L78" s="65">
        <v>19765000</v>
      </c>
      <c r="M78" s="104">
        <v>60</v>
      </c>
      <c r="N78" s="104" t="s">
        <v>158</v>
      </c>
      <c r="O78" s="105">
        <v>6625000</v>
      </c>
      <c r="P78" s="103">
        <v>12</v>
      </c>
      <c r="Q78" s="104" t="str">
        <f t="shared" si="143"/>
        <v>Berkas</v>
      </c>
      <c r="R78" s="65">
        <v>0</v>
      </c>
      <c r="S78" s="103">
        <v>17</v>
      </c>
      <c r="T78" s="104" t="str">
        <f t="shared" si="144"/>
        <v>Berkas</v>
      </c>
      <c r="U78" s="136">
        <v>0</v>
      </c>
      <c r="V78" s="103">
        <v>15</v>
      </c>
      <c r="W78" s="104" t="str">
        <f t="shared" si="145"/>
        <v>Berkas</v>
      </c>
      <c r="X78" s="182"/>
      <c r="Y78" s="140"/>
      <c r="Z78" s="104" t="str">
        <f t="shared" si="146"/>
        <v>Berkas</v>
      </c>
      <c r="AA78" s="137"/>
      <c r="AB78" s="138">
        <f t="shared" si="147"/>
        <v>44</v>
      </c>
      <c r="AC78" s="138" t="str">
        <f t="shared" ref="AC78:AC79" si="155">Q78</f>
        <v>Berkas</v>
      </c>
      <c r="AD78" s="138">
        <f t="shared" ref="AD78:AD79" si="156">R78+U78+X78+AA78</f>
        <v>0</v>
      </c>
      <c r="AE78" s="139">
        <f t="shared" si="148"/>
        <v>73.333333333333329</v>
      </c>
      <c r="AF78" s="139">
        <f t="shared" si="149"/>
        <v>0</v>
      </c>
      <c r="AG78" s="138">
        <f t="shared" si="150"/>
        <v>94</v>
      </c>
      <c r="AH78" s="106" t="str">
        <f t="shared" si="151"/>
        <v>Berkas</v>
      </c>
      <c r="AI78" s="138">
        <f t="shared" si="152"/>
        <v>19765000</v>
      </c>
      <c r="AJ78" s="139">
        <f t="shared" si="153"/>
        <v>23.5</v>
      </c>
      <c r="AK78" s="138">
        <f t="shared" si="154"/>
        <v>13.176666666666668</v>
      </c>
      <c r="AL78" s="104" t="s">
        <v>15</v>
      </c>
    </row>
    <row r="79" spans="1:40" s="1" customFormat="1" ht="146.5" customHeight="1">
      <c r="A79" s="33"/>
      <c r="B79" s="34"/>
      <c r="C79" s="34"/>
      <c r="D79" s="79" t="s">
        <v>275</v>
      </c>
      <c r="E79" s="227" t="s">
        <v>157</v>
      </c>
      <c r="F79" s="74" t="s">
        <v>272</v>
      </c>
      <c r="G79" s="44">
        <v>450</v>
      </c>
      <c r="H79" s="44" t="s">
        <v>158</v>
      </c>
      <c r="I79" s="45">
        <v>125000000</v>
      </c>
      <c r="J79" s="65">
        <v>50</v>
      </c>
      <c r="K79" s="65" t="s">
        <v>158</v>
      </c>
      <c r="L79" s="65">
        <v>19282878</v>
      </c>
      <c r="M79" s="104">
        <v>70</v>
      </c>
      <c r="N79" s="104" t="s">
        <v>159</v>
      </c>
      <c r="O79" s="105">
        <v>9000000</v>
      </c>
      <c r="P79" s="103">
        <v>25</v>
      </c>
      <c r="Q79" s="104" t="str">
        <f t="shared" si="143"/>
        <v>Arsip</v>
      </c>
      <c r="R79" s="65">
        <v>0</v>
      </c>
      <c r="S79" s="103">
        <v>15</v>
      </c>
      <c r="T79" s="104" t="str">
        <f t="shared" si="144"/>
        <v>Arsip</v>
      </c>
      <c r="U79" s="136"/>
      <c r="V79" s="103">
        <v>20</v>
      </c>
      <c r="W79" s="104" t="str">
        <f t="shared" si="145"/>
        <v>Arsip</v>
      </c>
      <c r="X79" s="182">
        <v>4531250</v>
      </c>
      <c r="Y79" s="140"/>
      <c r="Z79" s="104" t="str">
        <f t="shared" si="146"/>
        <v>Arsip</v>
      </c>
      <c r="AA79" s="137"/>
      <c r="AB79" s="138">
        <f>P79+S79+V79+Y79</f>
        <v>60</v>
      </c>
      <c r="AC79" s="138" t="str">
        <f t="shared" si="155"/>
        <v>Arsip</v>
      </c>
      <c r="AD79" s="138">
        <f t="shared" si="156"/>
        <v>4531250</v>
      </c>
      <c r="AE79" s="139">
        <f>AB79/M79*100</f>
        <v>85.714285714285708</v>
      </c>
      <c r="AF79" s="139">
        <f t="shared" si="149"/>
        <v>50.347222222222221</v>
      </c>
      <c r="AG79" s="138">
        <f t="shared" si="150"/>
        <v>110</v>
      </c>
      <c r="AH79" s="106" t="str">
        <f t="shared" si="151"/>
        <v>Arsip</v>
      </c>
      <c r="AI79" s="138">
        <f t="shared" si="152"/>
        <v>23814128</v>
      </c>
      <c r="AJ79" s="139">
        <f t="shared" si="153"/>
        <v>24.444444444444443</v>
      </c>
      <c r="AK79" s="138">
        <f>AI79/I79*100</f>
        <v>19.051302400000001</v>
      </c>
      <c r="AL79" s="104" t="s">
        <v>15</v>
      </c>
    </row>
    <row r="80" spans="1:40" s="1" customFormat="1" ht="30.75" customHeight="1">
      <c r="A80" s="35"/>
      <c r="B80" s="36"/>
      <c r="C80" s="36"/>
      <c r="D80" s="23"/>
      <c r="E80" s="22"/>
      <c r="F80" s="22"/>
      <c r="G80" s="21"/>
      <c r="H80" s="21"/>
      <c r="I80" s="60">
        <f>SUM(I76,I13,I38,I66,I53)</f>
        <v>33404060630</v>
      </c>
      <c r="J80" s="21"/>
      <c r="K80" s="21"/>
      <c r="L80" s="60">
        <f>SUM(L76,L13,L38,L66,L53)</f>
        <v>6168381059</v>
      </c>
      <c r="M80" s="21"/>
      <c r="N80" s="21"/>
      <c r="O80" s="60">
        <f>SUM(O76,O12,O38,O66,O53)</f>
        <v>6588962916</v>
      </c>
      <c r="P80" s="21"/>
      <c r="Q80" s="21"/>
      <c r="R80" s="60">
        <f>R76+R66+R53+R38+R12</f>
        <v>1036438715</v>
      </c>
      <c r="S80" s="7"/>
      <c r="T80" s="7"/>
      <c r="U80" s="60">
        <f>U76+U66+U53+U38+U12</f>
        <v>1477924505</v>
      </c>
      <c r="V80" s="7"/>
      <c r="W80" s="7"/>
      <c r="X80" s="60">
        <f>X76+X66+X53+X38+X12</f>
        <v>1866930836</v>
      </c>
      <c r="Y80" s="7"/>
      <c r="Z80" s="7"/>
      <c r="AA80" s="60">
        <f>SUM(AA12,AA38,AA66)</f>
        <v>0</v>
      </c>
      <c r="AB80" s="21"/>
      <c r="AC80" s="21"/>
      <c r="AD80" s="60">
        <f>AD76+AD66+AD53+AD38+AD12</f>
        <v>4381294056</v>
      </c>
      <c r="AE80" s="61">
        <f>IFERROR(AVERAGE(AE14,AE17,AE22,AE30,AE34,AE40,AE48,AE67,AE73,AE77,AE71,AE57,AE54),"0")</f>
        <v>75.487747546571072</v>
      </c>
      <c r="AF80" s="61">
        <f t="shared" si="99"/>
        <v>66.49444095915139</v>
      </c>
      <c r="AG80" s="21"/>
      <c r="AH80" s="21"/>
      <c r="AI80" s="60">
        <f>SUM(AI12,AI38,AI66)</f>
        <v>10441617473</v>
      </c>
      <c r="AJ80" s="61">
        <f>IFERROR(AVERAGE(AJ14,AJ17,AJ22,AJ30,AJ34,AJ40,AJ48,AJ67,AJ73,AJ77,AJ71,AJ57,AJ54),"0")</f>
        <v>57.619013514262704</v>
      </c>
      <c r="AK80" s="21">
        <f>AI80/I80*100</f>
        <v>31.258527484597014</v>
      </c>
      <c r="AL80" s="50" t="s">
        <v>15</v>
      </c>
    </row>
    <row r="81" spans="7:38" ht="30" customHeight="1"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07"/>
      <c r="AE81" s="1"/>
      <c r="AF81" s="1"/>
      <c r="AG81" s="1"/>
      <c r="AH81" s="1"/>
      <c r="AI81" s="1"/>
      <c r="AJ81" s="1"/>
      <c r="AK81" s="1"/>
      <c r="AL81" s="42"/>
    </row>
    <row r="82" spans="7:38" ht="29.25" customHeight="1">
      <c r="AD82" s="108"/>
      <c r="AH82" s="154" t="s">
        <v>333</v>
      </c>
    </row>
    <row r="83" spans="7:38" ht="15.5">
      <c r="AH83" s="154" t="s">
        <v>203</v>
      </c>
    </row>
    <row r="84" spans="7:38" ht="15.5">
      <c r="AH84" s="154" t="s">
        <v>204</v>
      </c>
    </row>
    <row r="87" spans="7:38" ht="15.5">
      <c r="AG87" s="195" t="s">
        <v>313</v>
      </c>
    </row>
    <row r="88" spans="7:38" ht="15.5">
      <c r="AG88" s="195" t="s">
        <v>289</v>
      </c>
    </row>
    <row r="89" spans="7:38" ht="15.5">
      <c r="AG89" s="195" t="s">
        <v>290</v>
      </c>
    </row>
  </sheetData>
  <autoFilter ref="A11:AL80" xr:uid="{00000000-0009-0000-0000-000000000000}"/>
  <mergeCells count="60">
    <mergeCell ref="B2:AK2"/>
    <mergeCell ref="B3:AK3"/>
    <mergeCell ref="B4:AK4"/>
    <mergeCell ref="A6:A7"/>
    <mergeCell ref="A8:A10"/>
    <mergeCell ref="Y8:AA8"/>
    <mergeCell ref="AE8:AF8"/>
    <mergeCell ref="AG8:AI8"/>
    <mergeCell ref="AJ8:AK8"/>
    <mergeCell ref="AG9:AH9"/>
    <mergeCell ref="AI9:AI10"/>
    <mergeCell ref="AJ9:AJ10"/>
    <mergeCell ref="AK9:AK10"/>
    <mergeCell ref="AE9:AE10"/>
    <mergeCell ref="AF9:AF10"/>
    <mergeCell ref="Y9:Z9"/>
    <mergeCell ref="F6:F7"/>
    <mergeCell ref="P7:R7"/>
    <mergeCell ref="F8:F10"/>
    <mergeCell ref="G8:I8"/>
    <mergeCell ref="J8:L8"/>
    <mergeCell ref="M8:O8"/>
    <mergeCell ref="P8:R8"/>
    <mergeCell ref="L9:L10"/>
    <mergeCell ref="M9:N9"/>
    <mergeCell ref="O9:O10"/>
    <mergeCell ref="P9:Q9"/>
    <mergeCell ref="R9:R10"/>
    <mergeCell ref="G9:H9"/>
    <mergeCell ref="I9:I10"/>
    <mergeCell ref="J9:K9"/>
    <mergeCell ref="AJ6:AK7"/>
    <mergeCell ref="AL6:AL7"/>
    <mergeCell ref="AB6:AD7"/>
    <mergeCell ref="AE6:AF7"/>
    <mergeCell ref="AB9:AC9"/>
    <mergeCell ref="AD9:AD10"/>
    <mergeCell ref="AL8:AL10"/>
    <mergeCell ref="AB8:AD8"/>
    <mergeCell ref="AG6:AI7"/>
    <mergeCell ref="S7:U7"/>
    <mergeCell ref="V7:X7"/>
    <mergeCell ref="Y7:AA7"/>
    <mergeCell ref="G6:I7"/>
    <mergeCell ref="J6:L7"/>
    <mergeCell ref="M6:O7"/>
    <mergeCell ref="P6:AA6"/>
    <mergeCell ref="S9:T9"/>
    <mergeCell ref="V8:X8"/>
    <mergeCell ref="V9:W9"/>
    <mergeCell ref="U9:U10"/>
    <mergeCell ref="S8:U8"/>
    <mergeCell ref="B6:B7"/>
    <mergeCell ref="C6:C7"/>
    <mergeCell ref="D6:D7"/>
    <mergeCell ref="E6:E7"/>
    <mergeCell ref="B8:B10"/>
    <mergeCell ref="C8:C10"/>
    <mergeCell ref="D8:D10"/>
    <mergeCell ref="E8:E10"/>
  </mergeCells>
  <pageMargins left="0.19685039370078741" right="0.19685039370078741" top="0.74803149606299213" bottom="0.74803149606299213" header="0.31496062992125984" footer="0.31496062992125984"/>
  <pageSetup paperSize="258" scale="35" orientation="landscape" r:id="rId1"/>
  <rowBreaks count="3" manualBreakCount="3">
    <brk id="32" min="3" max="37" man="1"/>
    <brk id="43" min="3" max="37" man="1"/>
    <brk id="51" min="3" max="3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5:K30"/>
  <sheetViews>
    <sheetView topLeftCell="A22" workbookViewId="0">
      <selection activeCell="K30" sqref="K30"/>
    </sheetView>
  </sheetViews>
  <sheetFormatPr defaultRowHeight="14.5"/>
  <cols>
    <col min="11" max="11" width="10.54296875" bestFit="1" customWidth="1"/>
  </cols>
  <sheetData>
    <row r="5" spans="4:11">
      <c r="D5" s="88">
        <v>3</v>
      </c>
      <c r="E5" s="88">
        <v>4</v>
      </c>
      <c r="F5" s="88">
        <v>5</v>
      </c>
      <c r="G5" s="88">
        <v>6</v>
      </c>
      <c r="H5" s="88">
        <v>7</v>
      </c>
      <c r="I5" s="88">
        <v>8</v>
      </c>
      <c r="J5" s="88">
        <v>9</v>
      </c>
      <c r="K5" s="88">
        <v>10</v>
      </c>
    </row>
    <row r="6" spans="4:11">
      <c r="D6" s="89">
        <v>9</v>
      </c>
      <c r="E6" s="91">
        <v>3</v>
      </c>
      <c r="F6" s="91"/>
      <c r="G6" s="91"/>
      <c r="H6" s="89"/>
      <c r="I6" s="89"/>
      <c r="J6">
        <f>E6+G6+I6</f>
        <v>3</v>
      </c>
      <c r="K6" s="64">
        <f>J6/D6*100</f>
        <v>33.333333333333329</v>
      </c>
    </row>
    <row r="7" spans="4:11">
      <c r="D7">
        <v>86000</v>
      </c>
      <c r="E7">
        <v>84696</v>
      </c>
      <c r="F7" s="90"/>
      <c r="J7">
        <f>E7+G7+I7</f>
        <v>84696</v>
      </c>
      <c r="K7" s="64">
        <f t="shared" ref="K7:K18" si="0">J7/D7*100</f>
        <v>98.48372093023255</v>
      </c>
    </row>
    <row r="8" spans="4:11">
      <c r="D8">
        <v>41</v>
      </c>
      <c r="E8">
        <v>34</v>
      </c>
      <c r="F8" s="90"/>
      <c r="G8" s="90"/>
      <c r="J8">
        <f t="shared" ref="J8:J18" si="1">E8+G8+I8</f>
        <v>34</v>
      </c>
      <c r="K8" s="64">
        <f t="shared" si="0"/>
        <v>82.926829268292678</v>
      </c>
    </row>
    <row r="9" spans="4:11">
      <c r="D9">
        <v>180</v>
      </c>
      <c r="E9">
        <v>60</v>
      </c>
      <c r="J9">
        <f t="shared" si="1"/>
        <v>60</v>
      </c>
      <c r="K9" s="64">
        <f t="shared" si="0"/>
        <v>33.333333333333329</v>
      </c>
    </row>
    <row r="10" spans="4:11">
      <c r="D10">
        <v>2</v>
      </c>
      <c r="E10" t="s">
        <v>165</v>
      </c>
      <c r="J10" t="e">
        <f t="shared" si="1"/>
        <v>#VALUE!</v>
      </c>
      <c r="K10" s="64" t="e">
        <f t="shared" si="0"/>
        <v>#VALUE!</v>
      </c>
    </row>
    <row r="11" spans="4:11">
      <c r="D11">
        <v>225</v>
      </c>
      <c r="E11">
        <v>75</v>
      </c>
      <c r="J11">
        <f t="shared" si="1"/>
        <v>75</v>
      </c>
      <c r="K11" s="64">
        <f t="shared" si="0"/>
        <v>33.333333333333329</v>
      </c>
    </row>
    <row r="12" spans="4:11">
      <c r="D12">
        <v>20</v>
      </c>
      <c r="E12">
        <v>10</v>
      </c>
      <c r="J12">
        <f t="shared" si="1"/>
        <v>10</v>
      </c>
      <c r="K12" s="64">
        <f t="shared" si="0"/>
        <v>50</v>
      </c>
    </row>
    <row r="13" spans="4:11">
      <c r="D13">
        <v>90</v>
      </c>
      <c r="E13">
        <v>54</v>
      </c>
      <c r="J13">
        <f t="shared" si="1"/>
        <v>54</v>
      </c>
      <c r="K13" s="64">
        <f t="shared" si="0"/>
        <v>60</v>
      </c>
    </row>
    <row r="14" spans="4:11">
      <c r="D14">
        <v>11500</v>
      </c>
      <c r="E14" s="90">
        <v>10500</v>
      </c>
      <c r="J14">
        <f t="shared" si="1"/>
        <v>10500</v>
      </c>
      <c r="K14" s="64">
        <f t="shared" si="0"/>
        <v>91.304347826086953</v>
      </c>
    </row>
    <row r="15" spans="4:11">
      <c r="D15">
        <v>3</v>
      </c>
      <c r="E15">
        <v>1</v>
      </c>
      <c r="J15">
        <f t="shared" si="1"/>
        <v>1</v>
      </c>
      <c r="K15" s="64">
        <f t="shared" si="0"/>
        <v>33.333333333333329</v>
      </c>
    </row>
    <row r="16" spans="4:11">
      <c r="D16">
        <v>30</v>
      </c>
      <c r="E16">
        <v>6</v>
      </c>
      <c r="J16">
        <f t="shared" si="1"/>
        <v>6</v>
      </c>
      <c r="K16" s="64">
        <f t="shared" si="0"/>
        <v>20</v>
      </c>
    </row>
    <row r="17" spans="4:11">
      <c r="D17">
        <v>1500</v>
      </c>
      <c r="E17">
        <v>500</v>
      </c>
      <c r="J17">
        <f t="shared" si="1"/>
        <v>500</v>
      </c>
      <c r="K17" s="64">
        <f t="shared" si="0"/>
        <v>33.333333333333329</v>
      </c>
    </row>
    <row r="18" spans="4:11">
      <c r="D18">
        <v>38</v>
      </c>
      <c r="E18">
        <v>38</v>
      </c>
      <c r="J18">
        <f t="shared" si="1"/>
        <v>38</v>
      </c>
      <c r="K18" s="64">
        <f t="shared" si="0"/>
        <v>100</v>
      </c>
    </row>
    <row r="19" spans="4:11">
      <c r="D19" s="90">
        <v>54</v>
      </c>
      <c r="E19" s="90">
        <v>18</v>
      </c>
      <c r="F19" s="90"/>
      <c r="G19" s="90"/>
      <c r="J19">
        <f>E19+G19+I19</f>
        <v>18</v>
      </c>
      <c r="K19" s="64">
        <f>J19/D19*100</f>
        <v>33.333333333333329</v>
      </c>
    </row>
    <row r="20" spans="4:11">
      <c r="D20" s="90"/>
      <c r="E20" s="90"/>
      <c r="J20">
        <f>E20+G20+I20</f>
        <v>0</v>
      </c>
      <c r="K20" s="64" t="e">
        <f t="shared" ref="K20:K30" si="2">J20/D20*100</f>
        <v>#DIV/0!</v>
      </c>
    </row>
    <row r="21" spans="4:11">
      <c r="J21">
        <f t="shared" ref="J21:J30" si="3">E21+G21+I21</f>
        <v>0</v>
      </c>
      <c r="K21" s="64" t="e">
        <f t="shared" si="2"/>
        <v>#DIV/0!</v>
      </c>
    </row>
    <row r="22" spans="4:11">
      <c r="J22">
        <f t="shared" si="3"/>
        <v>0</v>
      </c>
      <c r="K22" s="64" t="e">
        <f t="shared" si="2"/>
        <v>#DIV/0!</v>
      </c>
    </row>
    <row r="23" spans="4:11">
      <c r="J23">
        <f t="shared" si="3"/>
        <v>0</v>
      </c>
      <c r="K23" s="64" t="e">
        <f t="shared" si="2"/>
        <v>#DIV/0!</v>
      </c>
    </row>
    <row r="24" spans="4:11">
      <c r="J24">
        <f t="shared" si="3"/>
        <v>0</v>
      </c>
      <c r="K24" s="64" t="e">
        <f t="shared" si="2"/>
        <v>#DIV/0!</v>
      </c>
    </row>
    <row r="25" spans="4:11">
      <c r="J25">
        <f t="shared" si="3"/>
        <v>0</v>
      </c>
      <c r="K25" s="64" t="e">
        <f t="shared" si="2"/>
        <v>#DIV/0!</v>
      </c>
    </row>
    <row r="26" spans="4:11">
      <c r="J26">
        <f t="shared" si="3"/>
        <v>0</v>
      </c>
      <c r="K26" s="64" t="e">
        <f t="shared" si="2"/>
        <v>#DIV/0!</v>
      </c>
    </row>
    <row r="27" spans="4:11">
      <c r="J27">
        <f t="shared" si="3"/>
        <v>0</v>
      </c>
      <c r="K27" s="64" t="e">
        <f t="shared" si="2"/>
        <v>#DIV/0!</v>
      </c>
    </row>
    <row r="28" spans="4:11">
      <c r="J28">
        <f t="shared" si="3"/>
        <v>0</v>
      </c>
      <c r="K28" s="64" t="e">
        <f t="shared" si="2"/>
        <v>#DIV/0!</v>
      </c>
    </row>
    <row r="29" spans="4:11">
      <c r="J29">
        <f t="shared" si="3"/>
        <v>0</v>
      </c>
      <c r="K29" s="64" t="e">
        <f t="shared" si="2"/>
        <v>#DIV/0!</v>
      </c>
    </row>
    <row r="30" spans="4:11">
      <c r="J30">
        <f t="shared" si="3"/>
        <v>0</v>
      </c>
      <c r="K30" s="64" t="e">
        <f t="shared" si="2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4:AU87"/>
  <sheetViews>
    <sheetView topLeftCell="I10" zoomScale="90" zoomScaleNormal="90" workbookViewId="0">
      <selection activeCell="H25" sqref="H25"/>
    </sheetView>
  </sheetViews>
  <sheetFormatPr defaultRowHeight="14.5"/>
  <cols>
    <col min="2" max="2" width="19.1796875" customWidth="1"/>
    <col min="3" max="3" width="15.26953125" customWidth="1"/>
    <col min="4" max="4" width="17.08984375" customWidth="1"/>
    <col min="5" max="5" width="19.7265625" style="63" hidden="1" customWidth="1"/>
    <col min="6" max="6" width="19.453125" style="63" hidden="1" customWidth="1"/>
    <col min="7" max="7" width="15.1796875" customWidth="1"/>
    <col min="8" max="8" width="9.26953125" customWidth="1"/>
    <col min="9" max="9" width="13.453125" bestFit="1" customWidth="1"/>
    <col min="10" max="10" width="9.26953125" style="173" bestFit="1" customWidth="1"/>
    <col min="11" max="11" width="3.81640625" customWidth="1"/>
    <col min="12" max="12" width="4" customWidth="1"/>
    <col min="13" max="13" width="46.1796875" customWidth="1"/>
    <col min="14" max="14" width="17.453125" customWidth="1"/>
    <col min="15" max="15" width="15.1796875" bestFit="1" customWidth="1"/>
    <col min="16" max="16" width="19.453125" customWidth="1"/>
    <col min="17" max="17" width="0" hidden="1" customWidth="1"/>
    <col min="18" max="18" width="15.1796875" hidden="1" customWidth="1"/>
    <col min="19" max="20" width="9.26953125" hidden="1" customWidth="1"/>
    <col min="21" max="21" width="15.1796875" hidden="1" customWidth="1"/>
    <col min="22" max="22" width="9.26953125" hidden="1" customWidth="1"/>
    <col min="23" max="23" width="13.453125" hidden="1" customWidth="1"/>
    <col min="24" max="24" width="9.26953125" hidden="1" customWidth="1"/>
    <col min="25" max="25" width="15.1796875" bestFit="1" customWidth="1"/>
    <col min="26" max="26" width="9.26953125" style="173" bestFit="1" customWidth="1"/>
    <col min="28" max="28" width="19" customWidth="1"/>
    <col min="30" max="30" width="46.1796875" customWidth="1"/>
    <col min="32" max="33" width="15.1796875" bestFit="1" customWidth="1"/>
    <col min="34" max="34" width="0" hidden="1" customWidth="1"/>
    <col min="35" max="35" width="15.1796875" hidden="1" customWidth="1"/>
    <col min="36" max="37" width="0" hidden="1" customWidth="1"/>
    <col min="38" max="38" width="15.1796875" hidden="1" customWidth="1"/>
    <col min="39" max="39" width="4.81640625" hidden="1" customWidth="1"/>
    <col min="40" max="40" width="13.453125" hidden="1" customWidth="1"/>
    <col min="41" max="41" width="4.81640625" hidden="1" customWidth="1"/>
    <col min="42" max="42" width="15.1796875" bestFit="1" customWidth="1"/>
    <col min="45" max="45" width="15.1796875" bestFit="1" customWidth="1"/>
    <col min="46" max="46" width="15.54296875" customWidth="1"/>
    <col min="47" max="47" width="14.26953125" customWidth="1"/>
  </cols>
  <sheetData>
    <row r="4" spans="2:47">
      <c r="P4" s="63"/>
    </row>
    <row r="5" spans="2:47">
      <c r="P5" s="63"/>
    </row>
    <row r="6" spans="2:47">
      <c r="P6" s="63"/>
    </row>
    <row r="7" spans="2:47" ht="36.75" customHeight="1">
      <c r="B7" s="201"/>
      <c r="C7" s="202"/>
      <c r="E7" s="66"/>
      <c r="F7" s="202"/>
      <c r="P7" s="63"/>
    </row>
    <row r="8" spans="2:47" ht="36.75" customHeight="1">
      <c r="B8" s="203">
        <f>ARPUS!AA79</f>
        <v>0</v>
      </c>
      <c r="C8" s="204"/>
      <c r="E8" s="203"/>
      <c r="P8" s="63"/>
    </row>
    <row r="9" spans="2:47" ht="36.75" customHeight="1">
      <c r="B9" s="63"/>
      <c r="C9" s="63">
        <f>OLE_LINK1-B8</f>
        <v>0</v>
      </c>
      <c r="P9" s="63"/>
    </row>
    <row r="10" spans="2:47" ht="36.75" customHeight="1">
      <c r="P10" s="63"/>
    </row>
    <row r="11" spans="2:47" ht="36.75" customHeight="1">
      <c r="B11" s="168"/>
      <c r="C11" s="168"/>
      <c r="D11" s="169" t="s">
        <v>241</v>
      </c>
      <c r="E11" s="170" t="s">
        <v>302</v>
      </c>
      <c r="F11" s="170"/>
      <c r="G11" s="169" t="s">
        <v>303</v>
      </c>
      <c r="H11" s="169"/>
      <c r="I11" s="171" t="s">
        <v>244</v>
      </c>
      <c r="J11" s="175"/>
      <c r="K11" s="168"/>
      <c r="L11" s="168"/>
      <c r="M11" s="168"/>
      <c r="N11" s="168"/>
      <c r="O11" s="169" t="s">
        <v>241</v>
      </c>
      <c r="P11" s="170" t="s">
        <v>300</v>
      </c>
      <c r="Q11" s="169"/>
      <c r="R11" s="169"/>
      <c r="S11" s="169"/>
      <c r="T11" s="169"/>
      <c r="U11" s="169"/>
      <c r="V11" s="169"/>
      <c r="W11" s="169"/>
      <c r="X11" s="169"/>
      <c r="Y11" s="169" t="s">
        <v>301</v>
      </c>
      <c r="Z11" s="174"/>
      <c r="AA11" s="169"/>
      <c r="AB11" s="172" t="s">
        <v>243</v>
      </c>
      <c r="AD11" s="168"/>
      <c r="AE11" s="168"/>
      <c r="AF11" s="169" t="s">
        <v>241</v>
      </c>
      <c r="AG11" s="170" t="s">
        <v>242</v>
      </c>
      <c r="AH11" s="169"/>
      <c r="AI11" s="169"/>
      <c r="AJ11" s="169"/>
      <c r="AK11" s="169"/>
      <c r="AL11" s="169"/>
      <c r="AM11" s="169"/>
      <c r="AN11" s="169"/>
      <c r="AO11" s="169"/>
      <c r="AP11" s="169" t="s">
        <v>246</v>
      </c>
      <c r="AQ11" s="174"/>
      <c r="AR11" s="169"/>
      <c r="AS11" s="172" t="s">
        <v>298</v>
      </c>
      <c r="AT11" s="172" t="s">
        <v>248</v>
      </c>
      <c r="AU11" s="172" t="s">
        <v>247</v>
      </c>
    </row>
    <row r="12" spans="2:47" ht="45" customHeight="1">
      <c r="B12" s="198" t="s">
        <v>217</v>
      </c>
      <c r="C12" s="63"/>
      <c r="D12" s="213">
        <f>D13+D44+D60+D68+D81</f>
        <v>6469102116</v>
      </c>
      <c r="E12" s="213">
        <f>E13+E44+E60+E68+E81</f>
        <v>175003187</v>
      </c>
      <c r="F12" s="224">
        <f>E12/D12*100</f>
        <v>2.7052160232123317</v>
      </c>
      <c r="G12" s="213">
        <f>G13+G44+G60+G68+G81</f>
        <v>519744688</v>
      </c>
      <c r="H12" s="225">
        <f>H13+H17+H21+H24+H33+H38</f>
        <v>38.184391134678954</v>
      </c>
      <c r="I12" s="63"/>
      <c r="M12" s="167" t="s">
        <v>217</v>
      </c>
      <c r="N12" s="63"/>
      <c r="O12" s="213">
        <v>6469102116</v>
      </c>
      <c r="P12" s="63"/>
      <c r="Q12" s="63"/>
      <c r="R12" s="63"/>
      <c r="S12" s="63"/>
      <c r="T12" s="63"/>
      <c r="U12" s="63"/>
      <c r="V12" s="63"/>
      <c r="W12" s="63"/>
      <c r="X12" s="63"/>
      <c r="Y12" s="63"/>
      <c r="AD12" s="167" t="s">
        <v>217</v>
      </c>
      <c r="AE12" s="63"/>
      <c r="AF12" s="213">
        <v>6469102116</v>
      </c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173"/>
    </row>
    <row r="13" spans="2:47" ht="45" customHeight="1">
      <c r="B13" s="198" t="s">
        <v>218</v>
      </c>
      <c r="C13" s="63"/>
      <c r="D13" s="212">
        <f>D14+D18+D22+D25+D34+D39</f>
        <v>5282183616</v>
      </c>
      <c r="E13" s="212">
        <f>E14+E18+E22+E25+E34+E39</f>
        <v>175003187</v>
      </c>
      <c r="F13" s="224">
        <f>E13/D13*100</f>
        <v>3.3130841281228194</v>
      </c>
      <c r="G13" s="212">
        <f>G14+G18+G22+G25+G34+G39</f>
        <v>485920411</v>
      </c>
      <c r="H13" s="225">
        <f>H14+H18+H22+H25+H34+H39</f>
        <v>38.184391134678954</v>
      </c>
      <c r="I13" s="63"/>
      <c r="M13" s="167" t="s">
        <v>218</v>
      </c>
      <c r="N13" s="63"/>
      <c r="O13" s="212">
        <v>5282183616</v>
      </c>
      <c r="P13" s="63"/>
      <c r="Q13" s="63"/>
      <c r="R13" s="63"/>
      <c r="S13" s="63"/>
      <c r="T13" s="63"/>
      <c r="U13" s="63"/>
      <c r="V13" s="63"/>
      <c r="W13" s="63"/>
      <c r="X13" s="63"/>
      <c r="Y13" s="63"/>
      <c r="AD13" s="167" t="s">
        <v>218</v>
      </c>
      <c r="AE13" s="63"/>
      <c r="AF13" s="212">
        <v>5282183616</v>
      </c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173"/>
    </row>
    <row r="14" spans="2:47" ht="45" customHeight="1">
      <c r="B14" s="211" t="s">
        <v>291</v>
      </c>
      <c r="C14" s="63"/>
      <c r="D14" s="212">
        <f>SUM(D15:D16)</f>
        <v>31250000</v>
      </c>
      <c r="E14" s="223">
        <f>SUM(E15:E16)</f>
        <v>0</v>
      </c>
      <c r="G14" s="212">
        <f>SUM(G15:G16)</f>
        <v>4176000</v>
      </c>
      <c r="H14" s="173">
        <f>G14/D14*100</f>
        <v>13.363200000000001</v>
      </c>
      <c r="I14" s="212">
        <f>SUM(I15:I16)</f>
        <v>8136000</v>
      </c>
      <c r="J14" s="173">
        <f>I14/D14*100</f>
        <v>26.035199999999996</v>
      </c>
      <c r="M14" s="211" t="s">
        <v>291</v>
      </c>
      <c r="N14" s="63"/>
      <c r="O14" s="63">
        <v>20000000</v>
      </c>
      <c r="P14" s="63"/>
      <c r="Q14" s="63"/>
      <c r="R14" s="63"/>
      <c r="S14" s="63"/>
      <c r="T14" s="63"/>
      <c r="U14" s="63"/>
      <c r="V14" s="63"/>
      <c r="W14" s="63"/>
      <c r="X14" s="63"/>
      <c r="Y14" s="63"/>
      <c r="AD14" s="211" t="s">
        <v>291</v>
      </c>
      <c r="AE14" s="63" t="s">
        <v>221</v>
      </c>
      <c r="AF14" s="63">
        <v>20000000</v>
      </c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173"/>
    </row>
    <row r="15" spans="2:47" ht="45" customHeight="1">
      <c r="B15" s="210" t="s">
        <v>33</v>
      </c>
      <c r="C15" s="204" t="s">
        <v>219</v>
      </c>
      <c r="D15" s="196">
        <v>15625000</v>
      </c>
      <c r="G15" s="63"/>
      <c r="H15" s="63"/>
      <c r="I15" s="63">
        <v>3960000</v>
      </c>
      <c r="J15" s="173">
        <f>I15/D15*100</f>
        <v>25.344000000000001</v>
      </c>
      <c r="L15" s="64"/>
      <c r="M15" s="210" t="s">
        <v>33</v>
      </c>
      <c r="N15" s="63" t="s">
        <v>219</v>
      </c>
      <c r="O15" s="63">
        <v>20000000</v>
      </c>
      <c r="P15" s="63"/>
      <c r="Q15" s="63"/>
      <c r="R15" s="63"/>
      <c r="S15" s="63"/>
      <c r="T15" s="63"/>
      <c r="U15" s="63"/>
      <c r="V15" s="63"/>
      <c r="W15" s="63"/>
      <c r="X15" s="63"/>
      <c r="Y15" s="63"/>
      <c r="AB15" s="108"/>
      <c r="AD15" s="210" t="s">
        <v>33</v>
      </c>
      <c r="AE15" s="63" t="s">
        <v>221</v>
      </c>
      <c r="AF15" s="63">
        <v>20000000</v>
      </c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173"/>
      <c r="AS15" s="108">
        <f>AP15-Y15</f>
        <v>0</v>
      </c>
      <c r="AT15" s="63">
        <v>18035348</v>
      </c>
      <c r="AU15" s="108">
        <f>AT15-AP15</f>
        <v>18035348</v>
      </c>
    </row>
    <row r="16" spans="2:47" ht="45" customHeight="1">
      <c r="B16" s="210" t="s">
        <v>292</v>
      </c>
      <c r="C16" s="204"/>
      <c r="D16" s="196">
        <v>15625000</v>
      </c>
      <c r="G16" s="219">
        <v>4176000</v>
      </c>
      <c r="H16" s="173">
        <f>G16/D16*100</f>
        <v>26.726400000000002</v>
      </c>
      <c r="I16" s="63">
        <v>4176000</v>
      </c>
      <c r="J16" s="173">
        <f>I16/D16*100</f>
        <v>26.726400000000002</v>
      </c>
      <c r="L16" s="67"/>
      <c r="M16" s="210" t="s">
        <v>292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AD16" s="210" t="s">
        <v>292</v>
      </c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173"/>
    </row>
    <row r="17" spans="2:47" ht="45" customHeight="1">
      <c r="B17" s="210"/>
      <c r="C17" s="204"/>
      <c r="D17" s="197"/>
      <c r="G17" s="63"/>
      <c r="H17" s="63"/>
      <c r="I17" s="63"/>
      <c r="L17" s="67"/>
      <c r="M17" s="210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AD17" s="210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173"/>
    </row>
    <row r="18" spans="2:47" ht="45" customHeight="1">
      <c r="B18" s="198" t="s">
        <v>34</v>
      </c>
      <c r="C18" s="63"/>
      <c r="D18" s="198">
        <f>SUM(D19:D20)</f>
        <v>3901818548</v>
      </c>
      <c r="E18" s="198">
        <f>SUM(E19:E20)</f>
        <v>161509862</v>
      </c>
      <c r="G18" s="198">
        <f>SUM(G19:G20)</f>
        <v>406370528</v>
      </c>
      <c r="H18" s="173">
        <f>G18/D18*100</f>
        <v>10.414900718750697</v>
      </c>
      <c r="I18" s="198">
        <f>SUM(I19:I20)</f>
        <v>809990889</v>
      </c>
      <c r="J18" s="173">
        <f>I18/D18*100</f>
        <v>20.759317201339009</v>
      </c>
      <c r="M18" s="167" t="s">
        <v>34</v>
      </c>
      <c r="N18" s="63"/>
      <c r="O18" s="198">
        <f>SUM(O19:O20)</f>
        <v>3901818548</v>
      </c>
      <c r="P18" s="63"/>
      <c r="Q18" s="63"/>
      <c r="R18" s="63"/>
      <c r="S18" s="63"/>
      <c r="T18" s="63"/>
      <c r="U18" s="63"/>
      <c r="V18" s="63"/>
      <c r="W18" s="63"/>
      <c r="X18" s="63"/>
      <c r="Y18" s="63"/>
      <c r="AD18" s="167" t="s">
        <v>34</v>
      </c>
      <c r="AE18" s="63" t="s">
        <v>221</v>
      </c>
      <c r="AF18" s="198">
        <f>SUM(AF19:AF20)</f>
        <v>3901818548</v>
      </c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173"/>
    </row>
    <row r="19" spans="2:47" ht="45" customHeight="1">
      <c r="B19" s="209" t="s">
        <v>23</v>
      </c>
      <c r="C19" s="63" t="s">
        <v>221</v>
      </c>
      <c r="D19" s="196">
        <v>3886192648</v>
      </c>
      <c r="E19" s="219">
        <v>161509862</v>
      </c>
      <c r="F19" s="173">
        <f>E19/D19*100</f>
        <v>4.1559921658315071</v>
      </c>
      <c r="G19" s="219">
        <v>406370528</v>
      </c>
      <c r="H19" s="173">
        <f>G19/D19*100</f>
        <v>10.456777746443825</v>
      </c>
      <c r="I19" s="63">
        <v>806174889</v>
      </c>
      <c r="J19" s="173">
        <f>I19/D19*100</f>
        <v>20.744594054411891</v>
      </c>
      <c r="M19" s="209" t="s">
        <v>23</v>
      </c>
      <c r="N19" s="63" t="s">
        <v>221</v>
      </c>
      <c r="O19" s="196">
        <v>3886192648</v>
      </c>
      <c r="P19" s="63"/>
      <c r="Q19" s="63"/>
      <c r="R19" s="63"/>
      <c r="S19" s="63"/>
      <c r="T19" s="63"/>
      <c r="U19" s="63"/>
      <c r="V19" s="63"/>
      <c r="W19" s="63"/>
      <c r="X19" s="63"/>
      <c r="Y19" s="63"/>
      <c r="AB19" s="108"/>
      <c r="AD19" s="209" t="s">
        <v>23</v>
      </c>
      <c r="AE19" s="63" t="s">
        <v>221</v>
      </c>
      <c r="AF19" s="196">
        <v>3886192648</v>
      </c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173"/>
      <c r="AS19" s="108">
        <f t="shared" ref="AS19:AS20" si="0">AP19-Y19</f>
        <v>0</v>
      </c>
      <c r="AT19" s="63">
        <v>24846550</v>
      </c>
      <c r="AU19" s="108">
        <f t="shared" ref="AU19:AU20" si="1">AT19-AP19</f>
        <v>24846550</v>
      </c>
    </row>
    <row r="20" spans="2:47" ht="45" customHeight="1">
      <c r="B20" s="199" t="s">
        <v>220</v>
      </c>
      <c r="C20" s="63" t="s">
        <v>219</v>
      </c>
      <c r="D20" s="196">
        <v>15625900</v>
      </c>
      <c r="G20" s="63"/>
      <c r="H20" s="63"/>
      <c r="I20" s="63">
        <v>3816000</v>
      </c>
      <c r="J20" s="173">
        <f>I20/D20*100</f>
        <v>24.420993350782997</v>
      </c>
      <c r="M20" s="199" t="s">
        <v>220</v>
      </c>
      <c r="N20" s="63" t="s">
        <v>219</v>
      </c>
      <c r="O20" s="196">
        <v>15625900</v>
      </c>
      <c r="P20" s="63"/>
      <c r="Q20" s="63"/>
      <c r="R20" s="63"/>
      <c r="S20" s="63"/>
      <c r="T20" s="63"/>
      <c r="U20" s="63"/>
      <c r="V20" s="63"/>
      <c r="W20" s="63"/>
      <c r="X20" s="63"/>
      <c r="Y20" s="63"/>
      <c r="AB20" s="108"/>
      <c r="AD20" s="199" t="s">
        <v>220</v>
      </c>
      <c r="AE20" s="63" t="s">
        <v>221</v>
      </c>
      <c r="AF20" s="196">
        <v>15625900</v>
      </c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173"/>
      <c r="AS20" s="108">
        <f t="shared" si="0"/>
        <v>0</v>
      </c>
      <c r="AT20" s="63">
        <v>3322545797</v>
      </c>
      <c r="AU20" s="108">
        <f t="shared" si="1"/>
        <v>3322545797</v>
      </c>
    </row>
    <row r="21" spans="2:47" ht="45" customHeight="1">
      <c r="B21" s="63"/>
      <c r="C21" s="63"/>
      <c r="D21" s="63"/>
      <c r="G21" s="63"/>
      <c r="H21" s="63"/>
      <c r="I21" s="63"/>
      <c r="M21" s="166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AD21" s="166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173"/>
    </row>
    <row r="22" spans="2:47" ht="45" customHeight="1">
      <c r="B22" s="200" t="s">
        <v>37</v>
      </c>
      <c r="C22" s="63"/>
      <c r="D22" s="213">
        <f>D23</f>
        <v>10000000</v>
      </c>
      <c r="E22" s="223">
        <f>E23</f>
        <v>0</v>
      </c>
      <c r="G22" s="213">
        <f>G23</f>
        <v>0</v>
      </c>
      <c r="H22" s="63"/>
      <c r="I22" s="196">
        <f>I23</f>
        <v>0</v>
      </c>
      <c r="M22" s="167" t="s">
        <v>35</v>
      </c>
      <c r="N22" s="63"/>
      <c r="O22" s="63">
        <f>O23</f>
        <v>10000000</v>
      </c>
      <c r="P22" s="63"/>
      <c r="Q22" s="63"/>
      <c r="R22" s="63"/>
      <c r="S22" s="63"/>
      <c r="T22" s="63"/>
      <c r="U22" s="63"/>
      <c r="V22" s="63"/>
      <c r="W22" s="63"/>
      <c r="X22" s="63"/>
      <c r="Y22" s="63"/>
      <c r="AD22" s="167" t="s">
        <v>35</v>
      </c>
      <c r="AE22" s="63" t="s">
        <v>221</v>
      </c>
      <c r="AF22" s="63">
        <f>AF23</f>
        <v>10000000</v>
      </c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173"/>
      <c r="AT22" s="63">
        <f t="shared" ref="AT22:AU22" si="2">SUM(AT23:AT29)</f>
        <v>642478920</v>
      </c>
      <c r="AU22" s="63">
        <f t="shared" si="2"/>
        <v>642478920</v>
      </c>
    </row>
    <row r="23" spans="2:47" ht="45" customHeight="1">
      <c r="B23" s="199" t="s">
        <v>293</v>
      </c>
      <c r="C23" s="63" t="s">
        <v>222</v>
      </c>
      <c r="D23" s="196">
        <v>10000000</v>
      </c>
      <c r="G23" s="63"/>
      <c r="H23" s="63"/>
      <c r="I23" s="63"/>
      <c r="M23" s="208" t="s">
        <v>20</v>
      </c>
      <c r="N23" s="63" t="s">
        <v>222</v>
      </c>
      <c r="O23" s="196">
        <v>10000000</v>
      </c>
      <c r="P23" s="63"/>
      <c r="Q23" s="63"/>
      <c r="R23" s="63"/>
      <c r="S23" s="63"/>
      <c r="T23" s="63"/>
      <c r="U23" s="63"/>
      <c r="V23" s="63"/>
      <c r="W23" s="63"/>
      <c r="X23" s="63"/>
      <c r="Y23" s="63"/>
      <c r="AB23" s="108"/>
      <c r="AD23" s="208" t="s">
        <v>20</v>
      </c>
      <c r="AE23" s="63" t="s">
        <v>221</v>
      </c>
      <c r="AF23" s="196">
        <v>10000000</v>
      </c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173"/>
      <c r="AS23" s="108">
        <f t="shared" ref="AS23:AS29" si="3">AP23-Y23</f>
        <v>0</v>
      </c>
      <c r="AT23" s="63">
        <v>14972850</v>
      </c>
      <c r="AU23" s="108">
        <f t="shared" ref="AU23:AU29" si="4">AT23-AP23</f>
        <v>14972850</v>
      </c>
    </row>
    <row r="24" spans="2:47" ht="45" customHeight="1">
      <c r="B24" s="63"/>
      <c r="C24" s="63"/>
      <c r="D24" s="63"/>
      <c r="G24" s="63"/>
      <c r="H24" s="63"/>
      <c r="I24" s="63"/>
      <c r="M24" s="166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AB24" s="108"/>
      <c r="AD24" s="166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173"/>
      <c r="AS24" s="108">
        <f>AP24-Y24</f>
        <v>0</v>
      </c>
      <c r="AT24" s="63">
        <v>58396700</v>
      </c>
      <c r="AU24" s="108">
        <f t="shared" si="4"/>
        <v>58396700</v>
      </c>
    </row>
    <row r="25" spans="2:47" ht="45" customHeight="1">
      <c r="B25" s="200" t="s">
        <v>35</v>
      </c>
      <c r="C25" s="63" t="s">
        <v>222</v>
      </c>
      <c r="D25" s="198">
        <f>SUM(D26:D32)</f>
        <v>336191500</v>
      </c>
      <c r="E25" s="198">
        <f>SUM(E26:E32)</f>
        <v>0</v>
      </c>
      <c r="G25" s="198">
        <f>SUM(G26:G32)</f>
        <v>11425479</v>
      </c>
      <c r="H25" s="173">
        <f>G25/D25*100</f>
        <v>3.3985032340198966</v>
      </c>
      <c r="I25" s="198">
        <f>SUM(I26:I32)</f>
        <v>15095479</v>
      </c>
      <c r="J25" s="173">
        <f>I25/D25*100</f>
        <v>4.4901429691113552</v>
      </c>
      <c r="M25" s="200" t="s">
        <v>35</v>
      </c>
      <c r="N25" s="63" t="s">
        <v>222</v>
      </c>
      <c r="O25" s="198">
        <f>SUM(O26:O32)</f>
        <v>336191500</v>
      </c>
      <c r="P25" s="63"/>
      <c r="Q25" s="63"/>
      <c r="R25" s="63"/>
      <c r="S25" s="63"/>
      <c r="T25" s="63"/>
      <c r="U25" s="63"/>
      <c r="V25" s="63"/>
      <c r="W25" s="63"/>
      <c r="X25" s="63"/>
      <c r="Y25" s="63"/>
      <c r="AB25" s="108"/>
      <c r="AD25" s="200" t="s">
        <v>35</v>
      </c>
      <c r="AE25" s="63" t="s">
        <v>221</v>
      </c>
      <c r="AF25" s="198">
        <f>SUM(AF26:AF32)</f>
        <v>336191500</v>
      </c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173"/>
      <c r="AS25" s="108">
        <f t="shared" si="3"/>
        <v>0</v>
      </c>
      <c r="AT25" s="63">
        <v>48677300</v>
      </c>
      <c r="AU25" s="108">
        <f t="shared" si="4"/>
        <v>48677300</v>
      </c>
    </row>
    <row r="26" spans="2:47" ht="45" customHeight="1">
      <c r="B26" s="199" t="s">
        <v>29</v>
      </c>
      <c r="C26" s="63" t="s">
        <v>222</v>
      </c>
      <c r="D26" s="196">
        <v>32500000</v>
      </c>
      <c r="G26" s="63"/>
      <c r="H26" s="63"/>
      <c r="I26" s="63">
        <v>0</v>
      </c>
      <c r="M26" s="199" t="s">
        <v>29</v>
      </c>
      <c r="N26" s="63" t="s">
        <v>222</v>
      </c>
      <c r="O26" s="196">
        <v>32500000</v>
      </c>
      <c r="P26" s="63"/>
      <c r="Q26" s="63"/>
      <c r="R26" s="63"/>
      <c r="S26" s="63"/>
      <c r="T26" s="63"/>
      <c r="U26" s="63"/>
      <c r="V26" s="63"/>
      <c r="W26" s="63"/>
      <c r="X26" s="63"/>
      <c r="Y26" s="63"/>
      <c r="AB26" s="108"/>
      <c r="AD26" s="199" t="s">
        <v>29</v>
      </c>
      <c r="AE26" s="63" t="s">
        <v>221</v>
      </c>
      <c r="AF26" s="196">
        <v>32500000</v>
      </c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173"/>
      <c r="AS26" s="108">
        <f t="shared" si="3"/>
        <v>0</v>
      </c>
      <c r="AT26" s="63">
        <v>44543950</v>
      </c>
      <c r="AU26" s="108">
        <f t="shared" si="4"/>
        <v>44543950</v>
      </c>
    </row>
    <row r="27" spans="2:47" ht="45" customHeight="1">
      <c r="B27" s="199" t="s">
        <v>30</v>
      </c>
      <c r="C27" s="63" t="s">
        <v>222</v>
      </c>
      <c r="D27" s="196">
        <v>176641300</v>
      </c>
      <c r="G27" s="63">
        <v>700000</v>
      </c>
      <c r="H27" s="173">
        <f>G27/D27*100</f>
        <v>0.39628331539679562</v>
      </c>
      <c r="I27" s="63">
        <v>700000</v>
      </c>
      <c r="J27" s="173">
        <f>I27/D27*100</f>
        <v>0.39628331539679562</v>
      </c>
      <c r="M27" s="199" t="s">
        <v>30</v>
      </c>
      <c r="N27" s="63" t="s">
        <v>222</v>
      </c>
      <c r="O27" s="196">
        <v>176641300</v>
      </c>
      <c r="P27" s="63"/>
      <c r="Q27" s="63"/>
      <c r="R27" s="63"/>
      <c r="S27" s="63"/>
      <c r="T27" s="63"/>
      <c r="U27" s="63"/>
      <c r="V27" s="63"/>
      <c r="W27" s="63"/>
      <c r="X27" s="63"/>
      <c r="Y27" s="63"/>
      <c r="AB27" s="108"/>
      <c r="AD27" s="199" t="s">
        <v>30</v>
      </c>
      <c r="AE27" s="63" t="s">
        <v>221</v>
      </c>
      <c r="AF27" s="196">
        <v>176641300</v>
      </c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173"/>
      <c r="AS27" s="108">
        <f t="shared" si="3"/>
        <v>0</v>
      </c>
      <c r="AT27" s="63">
        <v>341671400</v>
      </c>
      <c r="AU27" s="108">
        <f t="shared" si="4"/>
        <v>341671400</v>
      </c>
    </row>
    <row r="28" spans="2:47" ht="45" customHeight="1">
      <c r="B28" s="199" t="s">
        <v>31</v>
      </c>
      <c r="C28" s="63" t="s">
        <v>222</v>
      </c>
      <c r="D28" s="196">
        <v>28750000</v>
      </c>
      <c r="G28" s="63"/>
      <c r="H28" s="63"/>
      <c r="I28" s="63"/>
      <c r="M28" s="199" t="s">
        <v>31</v>
      </c>
      <c r="N28" s="63" t="s">
        <v>222</v>
      </c>
      <c r="O28" s="196">
        <v>28750000</v>
      </c>
      <c r="P28" s="63"/>
      <c r="Q28" s="63"/>
      <c r="R28" s="63"/>
      <c r="S28" s="63"/>
      <c r="T28" s="63"/>
      <c r="U28" s="63"/>
      <c r="V28" s="63"/>
      <c r="W28" s="63"/>
      <c r="X28" s="63"/>
      <c r="Y28" s="63"/>
      <c r="AB28" s="108"/>
      <c r="AD28" s="199" t="s">
        <v>31</v>
      </c>
      <c r="AE28" s="63" t="s">
        <v>221</v>
      </c>
      <c r="AF28" s="196">
        <v>28750000</v>
      </c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173"/>
      <c r="AS28" s="108">
        <f t="shared" si="3"/>
        <v>0</v>
      </c>
      <c r="AT28" s="63">
        <v>39445010</v>
      </c>
      <c r="AU28" s="108">
        <f t="shared" si="4"/>
        <v>39445010</v>
      </c>
    </row>
    <row r="29" spans="2:47" ht="45" customHeight="1">
      <c r="B29" s="199" t="s">
        <v>21</v>
      </c>
      <c r="C29" s="63" t="s">
        <v>222</v>
      </c>
      <c r="D29" s="196">
        <v>29863050</v>
      </c>
      <c r="G29" s="219">
        <v>2674000</v>
      </c>
      <c r="H29" s="173">
        <f>G29/D29*100</f>
        <v>8.9542092987822741</v>
      </c>
      <c r="I29" s="63">
        <v>5719000</v>
      </c>
      <c r="J29" s="173">
        <f>-I29/D29*100</f>
        <v>-19.150756536924394</v>
      </c>
      <c r="M29" s="199" t="s">
        <v>21</v>
      </c>
      <c r="N29" s="63" t="s">
        <v>222</v>
      </c>
      <c r="O29" s="196">
        <v>29863050</v>
      </c>
      <c r="P29" s="63"/>
      <c r="Q29" s="63"/>
      <c r="R29" s="63"/>
      <c r="S29" s="63"/>
      <c r="T29" s="63"/>
      <c r="U29" s="63"/>
      <c r="V29" s="63"/>
      <c r="W29" s="63"/>
      <c r="X29" s="63"/>
      <c r="Y29" s="63"/>
      <c r="AB29" s="108"/>
      <c r="AD29" s="199" t="s">
        <v>21</v>
      </c>
      <c r="AE29" s="63" t="s">
        <v>221</v>
      </c>
      <c r="AF29" s="196">
        <v>29863050</v>
      </c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173"/>
      <c r="AS29" s="108">
        <f t="shared" si="3"/>
        <v>0</v>
      </c>
      <c r="AT29" s="63">
        <v>94771710</v>
      </c>
      <c r="AU29" s="108">
        <f t="shared" si="4"/>
        <v>94771710</v>
      </c>
    </row>
    <row r="30" spans="2:47" ht="45" customHeight="1">
      <c r="B30" s="199" t="s">
        <v>22</v>
      </c>
      <c r="C30" s="63"/>
      <c r="D30" s="196">
        <v>15651000</v>
      </c>
      <c r="G30" s="219">
        <v>1900875</v>
      </c>
      <c r="H30" s="173">
        <f>G30/D30*100</f>
        <v>12.145390070921986</v>
      </c>
      <c r="I30" s="63">
        <v>1900875</v>
      </c>
      <c r="J30" s="173">
        <f>I30/D30*100</f>
        <v>12.145390070921986</v>
      </c>
      <c r="M30" s="199" t="s">
        <v>22</v>
      </c>
      <c r="N30" s="63"/>
      <c r="O30" s="196">
        <v>15651000</v>
      </c>
      <c r="P30" s="63"/>
      <c r="Q30" s="63"/>
      <c r="R30" s="63"/>
      <c r="S30" s="63"/>
      <c r="T30" s="63"/>
      <c r="U30" s="63"/>
      <c r="V30" s="63"/>
      <c r="W30" s="63"/>
      <c r="X30" s="63"/>
      <c r="Y30" s="63"/>
      <c r="AD30" s="199" t="s">
        <v>22</v>
      </c>
      <c r="AE30" s="63" t="s">
        <v>221</v>
      </c>
      <c r="AF30" s="196">
        <v>15651000</v>
      </c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173"/>
    </row>
    <row r="31" spans="2:47" ht="45" customHeight="1">
      <c r="B31" s="199" t="s">
        <v>294</v>
      </c>
      <c r="C31" s="63"/>
      <c r="D31" s="196">
        <v>12786150</v>
      </c>
      <c r="G31" s="219">
        <v>625000</v>
      </c>
      <c r="H31" s="173">
        <f>G31/D31*100</f>
        <v>4.8881015786612858</v>
      </c>
      <c r="I31" s="63">
        <v>1250000</v>
      </c>
      <c r="J31" s="173">
        <f>I31/D31*100</f>
        <v>9.7762031573225716</v>
      </c>
      <c r="M31" s="207" t="s">
        <v>294</v>
      </c>
      <c r="N31" s="63"/>
      <c r="O31" s="196">
        <v>12786150</v>
      </c>
      <c r="P31" s="63"/>
      <c r="Q31" s="63"/>
      <c r="R31" s="63"/>
      <c r="S31" s="63"/>
      <c r="T31" s="63"/>
      <c r="U31" s="63"/>
      <c r="V31" s="63"/>
      <c r="W31" s="63"/>
      <c r="X31" s="63"/>
      <c r="Y31" s="63"/>
      <c r="AD31" s="207" t="s">
        <v>294</v>
      </c>
      <c r="AE31" s="63" t="s">
        <v>221</v>
      </c>
      <c r="AF31" s="196">
        <v>12786150</v>
      </c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173"/>
    </row>
    <row r="32" spans="2:47" ht="45" customHeight="1">
      <c r="B32" s="199" t="s">
        <v>32</v>
      </c>
      <c r="C32" s="63" t="s">
        <v>222</v>
      </c>
      <c r="D32" s="196">
        <v>40000000</v>
      </c>
      <c r="G32" s="219">
        <v>5525604</v>
      </c>
      <c r="H32" s="173">
        <f>G32/D32*100</f>
        <v>13.81401</v>
      </c>
      <c r="I32" s="63">
        <v>5525604</v>
      </c>
      <c r="J32" s="173">
        <f>I32/D32*100</f>
        <v>13.81401</v>
      </c>
      <c r="M32" s="199" t="s">
        <v>32</v>
      </c>
      <c r="N32" s="63" t="s">
        <v>222</v>
      </c>
      <c r="O32" s="196">
        <v>40000000</v>
      </c>
      <c r="P32" s="63"/>
      <c r="Q32" s="63"/>
      <c r="R32" s="63"/>
      <c r="S32" s="63"/>
      <c r="T32" s="63"/>
      <c r="U32" s="63"/>
      <c r="V32" s="63"/>
      <c r="W32" s="63"/>
      <c r="X32" s="63"/>
      <c r="Y32" s="63"/>
      <c r="AB32" s="108"/>
      <c r="AD32" s="199" t="s">
        <v>32</v>
      </c>
      <c r="AE32" s="63" t="s">
        <v>221</v>
      </c>
      <c r="AF32" s="196">
        <v>40000000</v>
      </c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173"/>
      <c r="AS32" s="108">
        <f t="shared" ref="AS32:AS35" si="5">AP32-Y32</f>
        <v>0</v>
      </c>
      <c r="AT32" s="63">
        <v>69042250</v>
      </c>
      <c r="AU32" s="108">
        <f t="shared" ref="AU32:AU35" si="6">AT32-AP32</f>
        <v>69042250</v>
      </c>
    </row>
    <row r="33" spans="2:47" ht="45" customHeight="1">
      <c r="B33" s="63"/>
      <c r="C33" s="63"/>
      <c r="D33" s="63"/>
      <c r="G33" s="63"/>
      <c r="H33" s="63"/>
      <c r="I33" s="63"/>
      <c r="M33" s="166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AB33" s="108"/>
      <c r="AD33" s="166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173"/>
      <c r="AS33" s="108"/>
      <c r="AT33" s="63"/>
      <c r="AU33" s="108"/>
    </row>
    <row r="34" spans="2:47" ht="60.75" customHeight="1">
      <c r="B34" s="200" t="s">
        <v>225</v>
      </c>
      <c r="C34" s="63" t="s">
        <v>222</v>
      </c>
      <c r="D34" s="198">
        <f>SUM(D35:D37)</f>
        <v>830436368</v>
      </c>
      <c r="E34" s="198">
        <f>SUM(E35:E41)</f>
        <v>13493325</v>
      </c>
      <c r="G34" s="198">
        <f>SUM(G35:G37)</f>
        <v>56748404</v>
      </c>
      <c r="H34" s="173">
        <f>G34/D34*100</f>
        <v>6.8335643990004069</v>
      </c>
      <c r="I34" s="198">
        <f>SUM(I35:I37)</f>
        <v>117574371</v>
      </c>
      <c r="J34" s="173">
        <f>I34/D34*100</f>
        <v>14.158143300390716</v>
      </c>
      <c r="M34" s="200" t="s">
        <v>225</v>
      </c>
      <c r="N34" s="63" t="s">
        <v>222</v>
      </c>
      <c r="O34" s="198">
        <f>SUM(O35:O37)</f>
        <v>830436368</v>
      </c>
      <c r="P34" s="63"/>
      <c r="Q34" s="63"/>
      <c r="R34" s="63"/>
      <c r="S34" s="63"/>
      <c r="T34" s="63"/>
      <c r="U34" s="63"/>
      <c r="V34" s="63"/>
      <c r="W34" s="63"/>
      <c r="X34" s="63"/>
      <c r="Y34" s="63"/>
      <c r="AB34" s="108"/>
      <c r="AD34" s="200" t="s">
        <v>225</v>
      </c>
      <c r="AE34" s="63" t="s">
        <v>221</v>
      </c>
      <c r="AF34" s="198">
        <f>SUM(AF35:AF37)</f>
        <v>830436368</v>
      </c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173"/>
      <c r="AS34" s="108">
        <f t="shared" si="5"/>
        <v>0</v>
      </c>
      <c r="AT34" s="63">
        <v>48449820</v>
      </c>
      <c r="AU34" s="108">
        <f t="shared" si="6"/>
        <v>48449820</v>
      </c>
    </row>
    <row r="35" spans="2:47" ht="45" customHeight="1">
      <c r="B35" s="199" t="s">
        <v>24</v>
      </c>
      <c r="C35" s="63" t="s">
        <v>222</v>
      </c>
      <c r="D35" s="196">
        <v>198478900</v>
      </c>
      <c r="E35" s="219">
        <v>13093325</v>
      </c>
      <c r="F35" s="173">
        <f>E35/D35*100</f>
        <v>6.5968347265124905</v>
      </c>
      <c r="G35" s="219">
        <v>28595004</v>
      </c>
      <c r="H35" s="173">
        <f>G35/D35*100</f>
        <v>14.407075008980804</v>
      </c>
      <c r="I35" s="63">
        <v>42573801</v>
      </c>
      <c r="J35" s="214">
        <f>I35/D35*100</f>
        <v>21.450038769864204</v>
      </c>
      <c r="M35" s="199" t="s">
        <v>24</v>
      </c>
      <c r="N35" s="63" t="s">
        <v>222</v>
      </c>
      <c r="O35" s="196">
        <v>198478900</v>
      </c>
      <c r="P35" s="63"/>
      <c r="Q35" s="63"/>
      <c r="R35" s="63"/>
      <c r="S35" s="63"/>
      <c r="T35" s="63"/>
      <c r="U35" s="63"/>
      <c r="V35" s="63"/>
      <c r="W35" s="63"/>
      <c r="X35" s="63"/>
      <c r="Y35" s="63"/>
      <c r="AB35" s="108"/>
      <c r="AD35" s="199" t="s">
        <v>24</v>
      </c>
      <c r="AE35" s="63" t="s">
        <v>221</v>
      </c>
      <c r="AF35" s="196">
        <v>198478900</v>
      </c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173"/>
      <c r="AS35" s="108">
        <f t="shared" si="5"/>
        <v>0</v>
      </c>
      <c r="AT35" s="63">
        <v>93473400</v>
      </c>
      <c r="AU35" s="108">
        <f t="shared" si="6"/>
        <v>93473400</v>
      </c>
    </row>
    <row r="36" spans="2:47" ht="45" customHeight="1">
      <c r="B36" s="199" t="s">
        <v>28</v>
      </c>
      <c r="C36" s="63"/>
      <c r="D36" s="196">
        <v>31260500</v>
      </c>
      <c r="E36" s="219">
        <v>400000</v>
      </c>
      <c r="F36" s="173">
        <f>E36/D36*100</f>
        <v>1.2795700644583419</v>
      </c>
      <c r="G36" s="63"/>
      <c r="H36" s="63"/>
      <c r="I36" s="63">
        <v>12454200</v>
      </c>
      <c r="J36" s="173">
        <f>I36/D36*100</f>
        <v>39.840053741942704</v>
      </c>
      <c r="M36" s="199" t="s">
        <v>28</v>
      </c>
      <c r="N36" s="63"/>
      <c r="O36" s="196">
        <v>31260500</v>
      </c>
      <c r="P36" s="63"/>
      <c r="Q36" s="63"/>
      <c r="R36" s="63"/>
      <c r="S36" s="63"/>
      <c r="T36" s="63"/>
      <c r="U36" s="63"/>
      <c r="V36" s="63"/>
      <c r="W36" s="63"/>
      <c r="X36" s="63"/>
      <c r="Y36" s="63"/>
      <c r="AD36" s="199" t="s">
        <v>28</v>
      </c>
      <c r="AE36" s="63" t="s">
        <v>221</v>
      </c>
      <c r="AF36" s="196">
        <v>31260500</v>
      </c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173"/>
    </row>
    <row r="37" spans="2:47" ht="45" customHeight="1">
      <c r="B37" s="199" t="s">
        <v>25</v>
      </c>
      <c r="C37" s="63"/>
      <c r="D37" s="196">
        <v>600696968</v>
      </c>
      <c r="G37" s="219">
        <v>28153400</v>
      </c>
      <c r="H37" s="173">
        <f>G37/D37*100</f>
        <v>4.6867890966281687</v>
      </c>
      <c r="I37" s="63">
        <v>62546370</v>
      </c>
      <c r="J37" s="173">
        <f>I37/D37*100</f>
        <v>10.412299933566503</v>
      </c>
      <c r="M37" s="199" t="s">
        <v>25</v>
      </c>
      <c r="N37" s="63"/>
      <c r="O37" s="196">
        <v>600696968</v>
      </c>
      <c r="P37" s="63"/>
      <c r="Q37" s="63"/>
      <c r="R37" s="63"/>
      <c r="S37" s="63"/>
      <c r="T37" s="63"/>
      <c r="U37" s="63"/>
      <c r="V37" s="63"/>
      <c r="W37" s="63"/>
      <c r="X37" s="63"/>
      <c r="Y37" s="63"/>
      <c r="AD37" s="199" t="s">
        <v>25</v>
      </c>
      <c r="AE37" s="63" t="s">
        <v>221</v>
      </c>
      <c r="AF37" s="196">
        <v>600696968</v>
      </c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173"/>
    </row>
    <row r="38" spans="2:47" ht="45" customHeight="1">
      <c r="B38" s="63"/>
      <c r="C38" s="63"/>
      <c r="D38" s="63"/>
      <c r="G38" s="63"/>
      <c r="H38" s="63"/>
      <c r="I38" s="63"/>
      <c r="M38" s="166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AB38" s="108"/>
      <c r="AD38" s="166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173"/>
      <c r="AS38" s="108"/>
      <c r="AT38" s="63"/>
      <c r="AU38" s="108"/>
    </row>
    <row r="39" spans="2:47" ht="45" customHeight="1">
      <c r="B39" s="200" t="s">
        <v>36</v>
      </c>
      <c r="C39" s="63" t="s">
        <v>222</v>
      </c>
      <c r="D39" s="198">
        <f>SUM(D40:D42)</f>
        <v>172487200</v>
      </c>
      <c r="E39" s="198">
        <f>SUM(E40:E46)</f>
        <v>0</v>
      </c>
      <c r="G39" s="198">
        <f>SUM(G40:G42)</f>
        <v>7200000</v>
      </c>
      <c r="H39" s="173">
        <f>G39/D39*100</f>
        <v>4.1742227829079495</v>
      </c>
      <c r="I39" s="198">
        <f>SUM(I40:I42)</f>
        <v>40508990</v>
      </c>
      <c r="J39" s="173">
        <f>I39/D39*100</f>
        <v>23.485215134804204</v>
      </c>
      <c r="M39" s="200" t="s">
        <v>36</v>
      </c>
      <c r="N39" s="63" t="s">
        <v>222</v>
      </c>
      <c r="O39" s="198">
        <f>SUM(O40:O42)</f>
        <v>172487200</v>
      </c>
      <c r="P39" s="63"/>
      <c r="Q39" s="63"/>
      <c r="R39" s="63"/>
      <c r="S39" s="63"/>
      <c r="T39" s="63"/>
      <c r="U39" s="63"/>
      <c r="V39" s="63"/>
      <c r="W39" s="63"/>
      <c r="X39" s="63"/>
      <c r="Y39" s="63"/>
      <c r="AB39" s="108"/>
      <c r="AD39" s="200" t="s">
        <v>36</v>
      </c>
      <c r="AE39" s="63" t="s">
        <v>222</v>
      </c>
      <c r="AF39" s="198">
        <f>SUM(AF40:AF42)</f>
        <v>172487200</v>
      </c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173"/>
      <c r="AS39" s="108">
        <f t="shared" ref="AS39:AS40" si="7">AP39-Y39</f>
        <v>0</v>
      </c>
      <c r="AT39" s="63">
        <v>618000110</v>
      </c>
      <c r="AU39" s="108">
        <f t="shared" ref="AU39:AU40" si="8">AT39-AP39</f>
        <v>618000110</v>
      </c>
    </row>
    <row r="40" spans="2:47" ht="45" customHeight="1">
      <c r="B40" s="199" t="s">
        <v>223</v>
      </c>
      <c r="C40" s="63" t="s">
        <v>222</v>
      </c>
      <c r="D40" s="196">
        <v>39000000</v>
      </c>
      <c r="G40" s="197">
        <v>2200000</v>
      </c>
      <c r="H40" s="173">
        <f>G40/D40*100</f>
        <v>5.6410256410256414</v>
      </c>
      <c r="I40" s="196">
        <v>4669990</v>
      </c>
      <c r="J40" s="173">
        <f>I40/D40*100</f>
        <v>11.974333333333332</v>
      </c>
      <c r="M40" s="199" t="s">
        <v>223</v>
      </c>
      <c r="N40" s="63" t="s">
        <v>222</v>
      </c>
      <c r="O40" s="196">
        <v>39000000</v>
      </c>
      <c r="P40" s="63"/>
      <c r="Q40" s="63"/>
      <c r="R40" s="63"/>
      <c r="S40" s="63"/>
      <c r="T40" s="63"/>
      <c r="U40" s="63"/>
      <c r="V40" s="63"/>
      <c r="W40" s="63"/>
      <c r="X40" s="63"/>
      <c r="Y40" s="63"/>
      <c r="AB40" s="108"/>
      <c r="AD40" s="199" t="s">
        <v>223</v>
      </c>
      <c r="AE40" s="63" t="s">
        <v>222</v>
      </c>
      <c r="AF40" s="196">
        <v>39000000</v>
      </c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173"/>
      <c r="AS40" s="108">
        <f t="shared" si="7"/>
        <v>0</v>
      </c>
      <c r="AT40" s="63">
        <v>49847400</v>
      </c>
      <c r="AU40" s="108">
        <f t="shared" si="8"/>
        <v>49847400</v>
      </c>
    </row>
    <row r="41" spans="2:47" ht="45" customHeight="1">
      <c r="B41" s="199" t="s">
        <v>224</v>
      </c>
      <c r="C41" s="63"/>
      <c r="D41" s="196">
        <v>76987200</v>
      </c>
      <c r="G41" s="197">
        <v>5000000</v>
      </c>
      <c r="H41" s="173">
        <f>G41/D41*100</f>
        <v>6.4945861130161902</v>
      </c>
      <c r="I41" s="196">
        <v>13277000</v>
      </c>
      <c r="J41" s="173">
        <f>I41/D41*100</f>
        <v>17.245723964503192</v>
      </c>
      <c r="M41" s="199" t="s">
        <v>224</v>
      </c>
      <c r="N41" s="63"/>
      <c r="O41" s="196">
        <v>76987200</v>
      </c>
      <c r="P41" s="63"/>
      <c r="Q41" s="63"/>
      <c r="R41" s="63"/>
      <c r="S41" s="63"/>
      <c r="T41" s="63"/>
      <c r="U41" s="63"/>
      <c r="V41" s="63"/>
      <c r="W41" s="63"/>
      <c r="X41" s="63"/>
      <c r="Y41" s="63"/>
      <c r="AD41" s="199" t="s">
        <v>224</v>
      </c>
      <c r="AE41" s="63"/>
      <c r="AF41" s="196">
        <v>76987200</v>
      </c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173"/>
    </row>
    <row r="42" spans="2:47" ht="45" customHeight="1">
      <c r="B42" s="199" t="s">
        <v>19</v>
      </c>
      <c r="C42" s="63"/>
      <c r="D42" s="196">
        <v>56500000</v>
      </c>
      <c r="G42" s="63"/>
      <c r="H42" s="63"/>
      <c r="I42" s="196">
        <v>22562000</v>
      </c>
      <c r="J42" s="173">
        <f>I42/D42*100</f>
        <v>39.932743362831857</v>
      </c>
      <c r="M42" s="199" t="s">
        <v>19</v>
      </c>
      <c r="N42" s="63"/>
      <c r="O42" s="196">
        <v>56500000</v>
      </c>
      <c r="P42" s="63"/>
      <c r="Q42" s="63"/>
      <c r="R42" s="63"/>
      <c r="S42" s="63"/>
      <c r="T42" s="63"/>
      <c r="U42" s="63"/>
      <c r="V42" s="63"/>
      <c r="W42" s="63"/>
      <c r="X42" s="63"/>
      <c r="Y42" s="63"/>
      <c r="AD42" s="199" t="s">
        <v>19</v>
      </c>
      <c r="AE42" s="63"/>
      <c r="AF42" s="196">
        <v>56500000</v>
      </c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173"/>
    </row>
    <row r="43" spans="2:47" ht="45" customHeight="1">
      <c r="B43" s="63"/>
      <c r="C43" s="63"/>
      <c r="D43" s="63"/>
      <c r="G43" s="63"/>
      <c r="H43" s="63"/>
      <c r="I43" s="63"/>
      <c r="M43" s="166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AB43" s="108"/>
      <c r="AD43" s="166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173"/>
      <c r="AS43" s="108"/>
      <c r="AT43" s="63"/>
      <c r="AU43" s="108"/>
    </row>
    <row r="44" spans="2:47" ht="45" customHeight="1">
      <c r="B44" s="200" t="s">
        <v>40</v>
      </c>
      <c r="C44" s="63" t="s">
        <v>222</v>
      </c>
      <c r="D44" s="198">
        <f>D45+D54</f>
        <v>1041626350</v>
      </c>
      <c r="G44" s="198">
        <f>G45+G54</f>
        <v>21752283</v>
      </c>
      <c r="H44" s="173">
        <f>G44/D44*100</f>
        <v>2.0882999935629507</v>
      </c>
      <c r="I44" s="198">
        <f>I45</f>
        <v>25670722</v>
      </c>
      <c r="J44" s="198"/>
      <c r="M44" s="200" t="s">
        <v>40</v>
      </c>
      <c r="N44" s="63"/>
      <c r="O44" s="198">
        <f>O45</f>
        <v>551543750</v>
      </c>
      <c r="P44" s="63"/>
      <c r="Q44" s="63"/>
      <c r="R44" s="63"/>
      <c r="S44" s="63"/>
      <c r="T44" s="63"/>
      <c r="U44" s="63"/>
      <c r="V44" s="63"/>
      <c r="W44" s="63"/>
      <c r="X44" s="63"/>
      <c r="Y44" s="63"/>
      <c r="AB44" s="108"/>
      <c r="AD44" s="200" t="s">
        <v>40</v>
      </c>
      <c r="AE44" s="63" t="s">
        <v>221</v>
      </c>
      <c r="AF44" s="198">
        <f>AF45</f>
        <v>551543750</v>
      </c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173"/>
      <c r="AS44" s="108">
        <f t="shared" ref="AS44" si="9">AP44-Y44</f>
        <v>0</v>
      </c>
      <c r="AT44" s="63">
        <v>24949900</v>
      </c>
      <c r="AU44" s="108">
        <f t="shared" ref="AU44" si="10">AT44-AP44</f>
        <v>24949900</v>
      </c>
    </row>
    <row r="45" spans="2:47" ht="45" customHeight="1">
      <c r="B45" s="200" t="s">
        <v>43</v>
      </c>
      <c r="C45" s="63"/>
      <c r="D45" s="198">
        <f>SUM(D46:D52)</f>
        <v>551543750</v>
      </c>
      <c r="E45" s="198">
        <f>SUM(E46:E52)</f>
        <v>0</v>
      </c>
      <c r="G45" s="198">
        <f>SUM(G46:G52)</f>
        <v>16589783</v>
      </c>
      <c r="H45" s="173">
        <f>G45/D45*100</f>
        <v>3.007881605040398</v>
      </c>
      <c r="I45" s="198">
        <f>SUM(I46:I52)</f>
        <v>25670722</v>
      </c>
      <c r="J45" s="173">
        <f>I45/D45*100</f>
        <v>4.6543401135449365</v>
      </c>
      <c r="M45" s="200" t="s">
        <v>43</v>
      </c>
      <c r="N45" s="63"/>
      <c r="O45" s="198">
        <f>SUM(O46:O52)</f>
        <v>551543750</v>
      </c>
      <c r="P45" s="63"/>
      <c r="Q45" s="63"/>
      <c r="R45" s="63"/>
      <c r="S45" s="63"/>
      <c r="T45" s="63"/>
      <c r="U45" s="63"/>
      <c r="V45" s="63"/>
      <c r="W45" s="63"/>
      <c r="X45" s="63"/>
      <c r="Y45" s="63"/>
      <c r="AD45" s="200" t="s">
        <v>43</v>
      </c>
      <c r="AE45" s="63" t="s">
        <v>221</v>
      </c>
      <c r="AF45" s="198">
        <f>SUM(AF46:AF52)</f>
        <v>551543750</v>
      </c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173"/>
    </row>
    <row r="46" spans="2:47" ht="45" customHeight="1">
      <c r="B46" s="199" t="s">
        <v>233</v>
      </c>
      <c r="C46" s="63"/>
      <c r="D46" s="196">
        <v>34083950</v>
      </c>
      <c r="G46" s="63"/>
      <c r="H46" s="63"/>
      <c r="I46" s="63">
        <v>1054300</v>
      </c>
      <c r="J46" s="173">
        <f>I46/D46*100</f>
        <v>3.0932447676985797</v>
      </c>
      <c r="M46" s="199" t="s">
        <v>233</v>
      </c>
      <c r="N46" s="63" t="s">
        <v>221</v>
      </c>
      <c r="O46" s="196">
        <v>34083950</v>
      </c>
      <c r="P46" s="63"/>
      <c r="Q46" s="63"/>
      <c r="R46" s="63"/>
      <c r="S46" s="63"/>
      <c r="T46" s="63"/>
      <c r="U46" s="63"/>
      <c r="V46" s="63"/>
      <c r="W46" s="63"/>
      <c r="X46" s="63"/>
      <c r="Y46" s="63"/>
      <c r="AD46" s="199" t="s">
        <v>233</v>
      </c>
      <c r="AE46" s="63" t="s">
        <v>221</v>
      </c>
      <c r="AF46" s="196">
        <v>34083950</v>
      </c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173"/>
    </row>
    <row r="47" spans="2:47" ht="45" customHeight="1">
      <c r="B47" s="199" t="s">
        <v>44</v>
      </c>
      <c r="C47" s="63"/>
      <c r="D47" s="196">
        <v>116307550</v>
      </c>
      <c r="G47" s="63"/>
      <c r="H47" s="63"/>
      <c r="I47" s="63">
        <v>7245199</v>
      </c>
      <c r="J47" s="173">
        <f>I47/D47*100</f>
        <v>6.2293453864345008</v>
      </c>
      <c r="M47" s="199" t="s">
        <v>44</v>
      </c>
      <c r="N47" s="63" t="s">
        <v>221</v>
      </c>
      <c r="O47" s="196">
        <v>116307550</v>
      </c>
      <c r="P47" s="63"/>
      <c r="Q47" s="63"/>
      <c r="R47" s="63"/>
      <c r="S47" s="63"/>
      <c r="T47" s="63"/>
      <c r="U47" s="63"/>
      <c r="V47" s="63"/>
      <c r="W47" s="63"/>
      <c r="X47" s="63"/>
      <c r="Y47" s="63"/>
      <c r="AB47" s="108"/>
      <c r="AD47" s="199" t="s">
        <v>44</v>
      </c>
      <c r="AE47" s="63" t="s">
        <v>221</v>
      </c>
      <c r="AF47" s="196">
        <v>116307550</v>
      </c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173"/>
      <c r="AS47" s="108"/>
    </row>
    <row r="48" spans="2:47" ht="45" customHeight="1">
      <c r="B48" s="199" t="s">
        <v>255</v>
      </c>
      <c r="C48" s="63" t="s">
        <v>221</v>
      </c>
      <c r="D48" s="196">
        <v>28450000</v>
      </c>
      <c r="G48" s="63"/>
      <c r="H48" s="63"/>
      <c r="I48" s="63"/>
      <c r="M48" s="199" t="s">
        <v>255</v>
      </c>
      <c r="N48" s="204" t="s">
        <v>221</v>
      </c>
      <c r="O48" s="196">
        <v>28450000</v>
      </c>
      <c r="P48" s="63"/>
      <c r="Q48" s="63"/>
      <c r="R48" s="63"/>
      <c r="S48" s="63"/>
      <c r="T48" s="63"/>
      <c r="U48" s="63"/>
      <c r="V48" s="63"/>
      <c r="W48" s="63"/>
      <c r="X48" s="63"/>
      <c r="Y48" s="63"/>
      <c r="AB48" s="108"/>
      <c r="AD48" s="199" t="s">
        <v>255</v>
      </c>
      <c r="AE48" s="63" t="s">
        <v>221</v>
      </c>
      <c r="AF48" s="196">
        <v>28450000</v>
      </c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173"/>
      <c r="AS48" s="108">
        <f t="shared" ref="AS48:AS50" si="11">AP48-Y48</f>
        <v>0</v>
      </c>
      <c r="AT48" s="63">
        <v>29409129</v>
      </c>
      <c r="AU48" s="108">
        <f t="shared" ref="AU48:AU50" si="12">AT48-AP48</f>
        <v>29409129</v>
      </c>
    </row>
    <row r="49" spans="2:47" ht="45" customHeight="1">
      <c r="B49" s="199" t="s">
        <v>258</v>
      </c>
      <c r="C49" s="63" t="s">
        <v>221</v>
      </c>
      <c r="D49" s="196">
        <v>14000000</v>
      </c>
      <c r="G49" s="63"/>
      <c r="H49" s="63"/>
      <c r="I49" s="63"/>
      <c r="M49" s="199" t="s">
        <v>258</v>
      </c>
      <c r="N49" s="63" t="s">
        <v>221</v>
      </c>
      <c r="O49" s="196">
        <v>14000000</v>
      </c>
      <c r="P49" s="63"/>
      <c r="Q49" s="63"/>
      <c r="R49" s="63"/>
      <c r="S49" s="63"/>
      <c r="T49" s="63"/>
      <c r="U49" s="63"/>
      <c r="V49" s="63"/>
      <c r="W49" s="63"/>
      <c r="X49" s="63"/>
      <c r="Y49" s="63"/>
      <c r="AB49" s="108"/>
      <c r="AD49" s="199" t="s">
        <v>258</v>
      </c>
      <c r="AE49" s="63" t="s">
        <v>221</v>
      </c>
      <c r="AF49" s="196">
        <v>14000000</v>
      </c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173"/>
      <c r="AS49" s="108">
        <f t="shared" si="11"/>
        <v>0</v>
      </c>
      <c r="AT49" s="63">
        <v>29193150</v>
      </c>
      <c r="AU49" s="108">
        <f t="shared" si="12"/>
        <v>29193150</v>
      </c>
    </row>
    <row r="50" spans="2:47" ht="45" customHeight="1">
      <c r="B50" s="199" t="s">
        <v>280</v>
      </c>
      <c r="C50" s="63" t="s">
        <v>221</v>
      </c>
      <c r="D50" s="196">
        <v>134422300</v>
      </c>
      <c r="G50" s="63"/>
      <c r="H50" s="63"/>
      <c r="I50" s="63"/>
      <c r="M50" s="199" t="s">
        <v>280</v>
      </c>
      <c r="N50" s="63" t="s">
        <v>221</v>
      </c>
      <c r="O50" s="196">
        <v>134422300</v>
      </c>
      <c r="P50" s="63"/>
      <c r="Q50" s="63"/>
      <c r="R50" s="63"/>
      <c r="S50" s="63"/>
      <c r="T50" s="63"/>
      <c r="U50" s="63"/>
      <c r="V50" s="63"/>
      <c r="W50" s="63"/>
      <c r="X50" s="63"/>
      <c r="Y50" s="63"/>
      <c r="AB50" s="108"/>
      <c r="AD50" s="199" t="s">
        <v>280</v>
      </c>
      <c r="AE50" s="63" t="s">
        <v>221</v>
      </c>
      <c r="AF50" s="196">
        <v>134422300</v>
      </c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173"/>
      <c r="AS50" s="108">
        <f t="shared" si="11"/>
        <v>0</v>
      </c>
      <c r="AT50" s="63">
        <v>34741421</v>
      </c>
      <c r="AU50" s="108">
        <f t="shared" si="12"/>
        <v>34741421</v>
      </c>
    </row>
    <row r="51" spans="2:47" ht="45" customHeight="1">
      <c r="B51" s="199" t="s">
        <v>281</v>
      </c>
      <c r="C51" s="63"/>
      <c r="D51" s="196">
        <v>208269700</v>
      </c>
      <c r="G51" s="219">
        <v>8261841</v>
      </c>
      <c r="H51" s="173">
        <f>G51/D51*100</f>
        <v>3.96689532850914</v>
      </c>
      <c r="I51" s="63">
        <v>9043281</v>
      </c>
      <c r="J51" s="173">
        <f>I51/D51*100</f>
        <v>4.3421011313695654</v>
      </c>
      <c r="M51" s="199" t="s">
        <v>281</v>
      </c>
      <c r="N51" s="63" t="s">
        <v>221</v>
      </c>
      <c r="O51" s="196">
        <v>208269700</v>
      </c>
      <c r="P51" s="63"/>
      <c r="Q51" s="63"/>
      <c r="R51" s="63"/>
      <c r="S51" s="63"/>
      <c r="T51" s="63"/>
      <c r="U51" s="63"/>
      <c r="V51" s="63"/>
      <c r="W51" s="63"/>
      <c r="X51" s="63"/>
      <c r="Y51" s="63"/>
      <c r="AD51" s="199" t="s">
        <v>281</v>
      </c>
      <c r="AE51" s="63"/>
      <c r="AF51" s="196">
        <v>208269700</v>
      </c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173"/>
    </row>
    <row r="52" spans="2:47" ht="45" customHeight="1">
      <c r="B52" s="199" t="s">
        <v>234</v>
      </c>
      <c r="C52" s="63"/>
      <c r="D52" s="196">
        <v>16010250</v>
      </c>
      <c r="G52" s="219">
        <v>8327942</v>
      </c>
      <c r="H52" s="173">
        <f>G52/D52*100</f>
        <v>52.016314548492367</v>
      </c>
      <c r="I52" s="63">
        <v>8327942</v>
      </c>
      <c r="J52" s="173">
        <f>I52/D52*100</f>
        <v>52.016314548492367</v>
      </c>
      <c r="M52" s="199" t="s">
        <v>234</v>
      </c>
      <c r="N52" s="63" t="s">
        <v>221</v>
      </c>
      <c r="O52" s="196">
        <v>16010250</v>
      </c>
      <c r="P52" s="63"/>
      <c r="Q52" s="63"/>
      <c r="R52" s="63"/>
      <c r="S52" s="63"/>
      <c r="T52" s="63"/>
      <c r="U52" s="63"/>
      <c r="V52" s="63"/>
      <c r="W52" s="63"/>
      <c r="X52" s="63"/>
      <c r="Y52" s="63"/>
      <c r="AD52" s="199" t="s">
        <v>234</v>
      </c>
      <c r="AE52" s="63" t="s">
        <v>221</v>
      </c>
      <c r="AF52" s="196">
        <v>16010250</v>
      </c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173"/>
    </row>
    <row r="53" spans="2:47" ht="45" customHeight="1">
      <c r="B53" s="63"/>
      <c r="C53" s="63"/>
      <c r="D53" s="63"/>
      <c r="G53" s="63"/>
      <c r="H53" s="63"/>
      <c r="I53" s="63"/>
      <c r="M53" s="166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AB53" s="108"/>
      <c r="AD53" s="166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173"/>
      <c r="AS53" s="108"/>
      <c r="AT53" s="63"/>
      <c r="AU53" s="108"/>
    </row>
    <row r="54" spans="2:47" ht="45" customHeight="1">
      <c r="B54" s="200" t="s">
        <v>41</v>
      </c>
      <c r="C54" s="63"/>
      <c r="D54" s="198">
        <f>SUM(D55:D58)</f>
        <v>490082600</v>
      </c>
      <c r="E54" s="198">
        <f>SUM(E55:E58)</f>
        <v>0</v>
      </c>
      <c r="G54" s="198">
        <f>SUM(G55:G58)</f>
        <v>5162500</v>
      </c>
      <c r="H54" s="173">
        <f>G54/D54*100</f>
        <v>1.053393856464196</v>
      </c>
      <c r="I54" s="198">
        <f>SUM(I55:I58)</f>
        <v>5162500</v>
      </c>
      <c r="J54" s="173">
        <f>I54/D54*100</f>
        <v>1.053393856464196</v>
      </c>
      <c r="M54" s="200" t="s">
        <v>41</v>
      </c>
      <c r="N54" s="63"/>
      <c r="O54" s="198">
        <f>SUM(O55:O58)</f>
        <v>490082600</v>
      </c>
      <c r="P54" s="63"/>
      <c r="Q54" s="63"/>
      <c r="R54" s="63"/>
      <c r="S54" s="63"/>
      <c r="T54" s="63"/>
      <c r="U54" s="63"/>
      <c r="V54" s="63"/>
      <c r="W54" s="63"/>
      <c r="X54" s="63"/>
      <c r="Y54" s="63"/>
      <c r="AD54" s="200" t="s">
        <v>41</v>
      </c>
      <c r="AE54" s="63" t="s">
        <v>221</v>
      </c>
      <c r="AF54" s="198">
        <f>SUM(AF55:AF58)</f>
        <v>490082600</v>
      </c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173"/>
    </row>
    <row r="55" spans="2:47" ht="45" customHeight="1">
      <c r="B55" s="199" t="s">
        <v>282</v>
      </c>
      <c r="C55" s="63"/>
      <c r="D55" s="196">
        <v>13167200</v>
      </c>
      <c r="G55" s="63"/>
      <c r="H55" s="63"/>
      <c r="I55" s="63"/>
      <c r="M55" s="199" t="s">
        <v>282</v>
      </c>
      <c r="N55" s="63"/>
      <c r="O55" s="196">
        <v>13167200</v>
      </c>
      <c r="P55" s="63"/>
      <c r="Q55" s="63"/>
      <c r="R55" s="63"/>
      <c r="S55" s="63"/>
      <c r="T55" s="63"/>
      <c r="U55" s="63"/>
      <c r="V55" s="63"/>
      <c r="W55" s="63"/>
      <c r="X55" s="63"/>
      <c r="Y55" s="63"/>
      <c r="AD55" s="199" t="s">
        <v>282</v>
      </c>
      <c r="AE55" s="63" t="s">
        <v>221</v>
      </c>
      <c r="AF55" s="196">
        <v>13167200</v>
      </c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173"/>
    </row>
    <row r="56" spans="2:47" ht="45" customHeight="1">
      <c r="B56" s="199" t="s">
        <v>232</v>
      </c>
      <c r="C56" s="63" t="s">
        <v>221</v>
      </c>
      <c r="D56" s="196">
        <v>23793100</v>
      </c>
      <c r="G56" s="63"/>
      <c r="H56" s="63"/>
      <c r="I56" s="63">
        <v>0</v>
      </c>
      <c r="M56" s="199" t="s">
        <v>232</v>
      </c>
      <c r="N56" s="63" t="s">
        <v>221</v>
      </c>
      <c r="O56" s="196">
        <v>23793100</v>
      </c>
      <c r="P56" s="63"/>
      <c r="Q56" s="63"/>
      <c r="R56" s="63"/>
      <c r="S56" s="63"/>
      <c r="T56" s="63"/>
      <c r="U56" s="63"/>
      <c r="V56" s="63"/>
      <c r="W56" s="63"/>
      <c r="X56" s="63"/>
      <c r="Y56" s="63"/>
      <c r="AB56" s="108"/>
      <c r="AD56" s="199" t="s">
        <v>232</v>
      </c>
      <c r="AE56" s="63" t="s">
        <v>221</v>
      </c>
      <c r="AF56" s="196">
        <v>23793100</v>
      </c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173"/>
      <c r="AS56" s="108">
        <f t="shared" ref="AS56:AS57" si="13">AP56-Y56</f>
        <v>0</v>
      </c>
      <c r="AT56" s="63">
        <v>56496438</v>
      </c>
      <c r="AU56" s="108">
        <f t="shared" ref="AU56:AU57" si="14">AT56-AP56</f>
        <v>56496438</v>
      </c>
    </row>
    <row r="57" spans="2:47" ht="45" customHeight="1">
      <c r="B57" s="199" t="s">
        <v>231</v>
      </c>
      <c r="C57" s="63" t="s">
        <v>221</v>
      </c>
      <c r="D57" s="196">
        <v>182818700</v>
      </c>
      <c r="G57" s="63"/>
      <c r="H57" s="63"/>
      <c r="I57" s="63"/>
      <c r="M57" s="199" t="s">
        <v>231</v>
      </c>
      <c r="N57" s="63" t="s">
        <v>221</v>
      </c>
      <c r="O57" s="196">
        <v>182818700</v>
      </c>
      <c r="P57" s="63"/>
      <c r="Q57" s="63"/>
      <c r="R57" s="63"/>
      <c r="S57" s="63"/>
      <c r="T57" s="63"/>
      <c r="U57" s="63"/>
      <c r="V57" s="63"/>
      <c r="W57" s="63"/>
      <c r="X57" s="63"/>
      <c r="Y57" s="63"/>
      <c r="AB57" s="108"/>
      <c r="AD57" s="199" t="s">
        <v>231</v>
      </c>
      <c r="AE57" s="63" t="s">
        <v>221</v>
      </c>
      <c r="AF57" s="196">
        <v>182818700</v>
      </c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173"/>
      <c r="AS57" s="108">
        <f t="shared" si="13"/>
        <v>0</v>
      </c>
      <c r="AT57" s="63">
        <v>48271132</v>
      </c>
      <c r="AU57" s="108">
        <f t="shared" si="14"/>
        <v>48271132</v>
      </c>
    </row>
    <row r="58" spans="2:47" ht="45" customHeight="1">
      <c r="B58" s="199" t="s">
        <v>283</v>
      </c>
      <c r="C58" s="63"/>
      <c r="D58" s="196">
        <v>270303600</v>
      </c>
      <c r="G58" s="219">
        <v>5162500</v>
      </c>
      <c r="H58" s="173">
        <f>G58/D58*100</f>
        <v>1.90988947243026</v>
      </c>
      <c r="I58" s="63">
        <v>5162500</v>
      </c>
      <c r="J58" s="173">
        <f>I58/D58*100</f>
        <v>1.90988947243026</v>
      </c>
      <c r="M58" s="199" t="s">
        <v>283</v>
      </c>
      <c r="N58" s="63"/>
      <c r="O58" s="196">
        <v>270303600</v>
      </c>
      <c r="P58" s="63"/>
      <c r="Q58" s="63"/>
      <c r="R58" s="63"/>
      <c r="S58" s="63"/>
      <c r="T58" s="63"/>
      <c r="U58" s="63"/>
      <c r="V58" s="63"/>
      <c r="W58" s="63"/>
      <c r="X58" s="63"/>
      <c r="Y58" s="63"/>
      <c r="AD58" s="199" t="s">
        <v>283</v>
      </c>
      <c r="AE58" s="63" t="s">
        <v>221</v>
      </c>
      <c r="AF58" s="196">
        <v>270303600</v>
      </c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173"/>
    </row>
    <row r="59" spans="2:47" ht="45" customHeight="1">
      <c r="B59" s="63"/>
      <c r="C59" s="63"/>
      <c r="D59" s="63"/>
      <c r="G59" s="63"/>
      <c r="H59" s="63"/>
      <c r="I59" s="63"/>
      <c r="M59" s="167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AD59" s="167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173"/>
    </row>
    <row r="60" spans="2:47" ht="45" customHeight="1">
      <c r="B60" s="200" t="s">
        <v>235</v>
      </c>
      <c r="C60" s="63"/>
      <c r="D60" s="198">
        <f>D61+D65</f>
        <v>23117400</v>
      </c>
      <c r="E60" s="198">
        <f>E61+E65</f>
        <v>0</v>
      </c>
      <c r="G60" s="198">
        <f>G61+G65</f>
        <v>0</v>
      </c>
      <c r="H60" s="63"/>
      <c r="I60" s="198">
        <f>I61+I65</f>
        <v>1459650</v>
      </c>
      <c r="J60" s="173">
        <f>I60/D60*100</f>
        <v>6.314075112253108</v>
      </c>
      <c r="M60" s="200" t="s">
        <v>235</v>
      </c>
      <c r="N60" s="63"/>
      <c r="O60" s="198">
        <f>O61+O65</f>
        <v>23117400</v>
      </c>
      <c r="P60" s="63"/>
      <c r="Q60" s="63"/>
      <c r="R60" s="63"/>
      <c r="S60" s="63"/>
      <c r="T60" s="63"/>
      <c r="U60" s="63"/>
      <c r="V60" s="63"/>
      <c r="W60" s="63"/>
      <c r="X60" s="63"/>
      <c r="Y60" s="63"/>
      <c r="AB60" s="108"/>
      <c r="AD60" s="200" t="s">
        <v>235</v>
      </c>
      <c r="AE60" s="63" t="s">
        <v>221</v>
      </c>
      <c r="AF60" s="198">
        <f>AF61+AF65</f>
        <v>23117400</v>
      </c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173"/>
      <c r="AS60" s="108"/>
    </row>
    <row r="61" spans="2:47" ht="45" customHeight="1">
      <c r="B61" s="200" t="s">
        <v>236</v>
      </c>
      <c r="C61" s="63" t="s">
        <v>221</v>
      </c>
      <c r="D61" s="206">
        <f>SUM(D62:D63)</f>
        <v>15254900</v>
      </c>
      <c r="E61" s="220">
        <f>SUM(E62:E63)</f>
        <v>0</v>
      </c>
      <c r="G61" s="206">
        <f>SUM(G62:G63)</f>
        <v>0</v>
      </c>
      <c r="H61" s="63"/>
      <c r="I61" s="206">
        <f>SUM(I62:I63)</f>
        <v>1459650</v>
      </c>
      <c r="J61" s="173">
        <f>I61/D61*100</f>
        <v>9.5684009728021806</v>
      </c>
      <c r="M61" s="200" t="s">
        <v>236</v>
      </c>
      <c r="N61" s="63" t="s">
        <v>221</v>
      </c>
      <c r="O61" s="206">
        <f>SUM(O62:O63)</f>
        <v>15254900</v>
      </c>
      <c r="P61" s="63"/>
      <c r="Q61" s="63"/>
      <c r="R61" s="63"/>
      <c r="S61" s="63"/>
      <c r="T61" s="63"/>
      <c r="U61" s="63"/>
      <c r="V61" s="63"/>
      <c r="W61" s="63"/>
      <c r="X61" s="63"/>
      <c r="Y61" s="63"/>
      <c r="AB61" s="108"/>
      <c r="AD61" s="200" t="s">
        <v>236</v>
      </c>
      <c r="AE61" s="63" t="s">
        <v>221</v>
      </c>
      <c r="AF61" s="206">
        <f>SUM(AF62:AF63)</f>
        <v>15254900</v>
      </c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173"/>
      <c r="AS61" s="108">
        <f t="shared" ref="AS61:AS62" si="15">AP61-Y61</f>
        <v>0</v>
      </c>
      <c r="AT61" s="63">
        <v>19282878</v>
      </c>
      <c r="AU61" s="108">
        <f t="shared" ref="AU61:AU62" si="16">AT61-AP61</f>
        <v>19282878</v>
      </c>
    </row>
    <row r="62" spans="2:47" ht="45" customHeight="1">
      <c r="B62" s="199" t="s">
        <v>238</v>
      </c>
      <c r="C62" s="63" t="s">
        <v>221</v>
      </c>
      <c r="D62" s="196">
        <v>7648550</v>
      </c>
      <c r="G62" s="63"/>
      <c r="H62" s="63"/>
      <c r="I62" s="63">
        <v>1459650</v>
      </c>
      <c r="J62" s="173">
        <f>I62/D62*100</f>
        <v>19.084009387400229</v>
      </c>
      <c r="M62" s="199" t="s">
        <v>238</v>
      </c>
      <c r="N62" s="63" t="s">
        <v>221</v>
      </c>
      <c r="O62" s="196">
        <v>7648550</v>
      </c>
      <c r="P62" s="63"/>
      <c r="Q62" s="63"/>
      <c r="R62" s="63"/>
      <c r="S62" s="63"/>
      <c r="T62" s="63"/>
      <c r="U62" s="63"/>
      <c r="V62" s="63"/>
      <c r="W62" s="63"/>
      <c r="X62" s="63"/>
      <c r="Y62" s="63"/>
      <c r="AB62" s="108"/>
      <c r="AD62" s="199" t="s">
        <v>238</v>
      </c>
      <c r="AE62" s="63" t="s">
        <v>221</v>
      </c>
      <c r="AF62" s="196">
        <v>7648550</v>
      </c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173"/>
      <c r="AS62" s="108">
        <f t="shared" si="15"/>
        <v>0</v>
      </c>
      <c r="AT62" s="63">
        <v>19765000</v>
      </c>
      <c r="AU62" s="108">
        <f t="shared" si="16"/>
        <v>19765000</v>
      </c>
    </row>
    <row r="63" spans="2:47" ht="45" customHeight="1">
      <c r="B63" s="199" t="s">
        <v>295</v>
      </c>
      <c r="C63" s="63"/>
      <c r="D63" s="196">
        <v>7606350</v>
      </c>
      <c r="G63" s="63"/>
      <c r="H63" s="63"/>
      <c r="I63" s="63"/>
      <c r="M63" s="199" t="s">
        <v>295</v>
      </c>
      <c r="N63" s="63"/>
      <c r="O63" s="196">
        <v>7606350</v>
      </c>
      <c r="P63" s="63"/>
      <c r="Q63" s="63"/>
      <c r="R63" s="63"/>
      <c r="S63" s="63"/>
      <c r="T63" s="63"/>
      <c r="U63" s="63"/>
      <c r="V63" s="63"/>
      <c r="W63" s="63"/>
      <c r="X63" s="63"/>
      <c r="Y63" s="63"/>
      <c r="AD63" s="199" t="s">
        <v>295</v>
      </c>
      <c r="AE63" s="63" t="s">
        <v>221</v>
      </c>
      <c r="AF63" s="196">
        <v>7606350</v>
      </c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173"/>
    </row>
    <row r="64" spans="2:47" ht="45" customHeight="1">
      <c r="B64" s="63"/>
      <c r="C64" s="63"/>
      <c r="D64" s="63"/>
      <c r="G64" s="63"/>
      <c r="H64" s="63"/>
      <c r="I64" s="63"/>
      <c r="M64" s="167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AD64" s="167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173"/>
    </row>
    <row r="65" spans="2:47" ht="45" customHeight="1">
      <c r="B65" s="200" t="s">
        <v>239</v>
      </c>
      <c r="C65" s="63"/>
      <c r="D65" s="198">
        <f>D66</f>
        <v>7862500</v>
      </c>
      <c r="E65" s="198">
        <f>E66</f>
        <v>0</v>
      </c>
      <c r="G65" s="198">
        <f>G66</f>
        <v>0</v>
      </c>
      <c r="H65" s="63"/>
      <c r="I65" s="198">
        <f>I66</f>
        <v>0</v>
      </c>
      <c r="M65" s="200" t="s">
        <v>239</v>
      </c>
      <c r="N65" s="63"/>
      <c r="O65" s="63">
        <f>O66</f>
        <v>7862500</v>
      </c>
      <c r="P65" s="63"/>
      <c r="Q65" s="63"/>
      <c r="R65" s="63"/>
      <c r="S65" s="63"/>
      <c r="T65" s="63"/>
      <c r="U65" s="63"/>
      <c r="V65" s="63"/>
      <c r="W65" s="63"/>
      <c r="X65" s="63"/>
      <c r="Y65" s="63"/>
      <c r="AB65" s="108"/>
      <c r="AD65" s="200" t="s">
        <v>239</v>
      </c>
      <c r="AE65" s="63" t="s">
        <v>221</v>
      </c>
      <c r="AF65" s="63">
        <f>AF66</f>
        <v>7862500</v>
      </c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173"/>
      <c r="AS65" s="108">
        <f t="shared" ref="AS65:AS69" si="17">AP65-Y65</f>
        <v>0</v>
      </c>
    </row>
    <row r="66" spans="2:47" ht="45" customHeight="1">
      <c r="B66" s="199" t="s">
        <v>240</v>
      </c>
      <c r="C66" s="63" t="s">
        <v>221</v>
      </c>
      <c r="D66" s="205">
        <v>7862500</v>
      </c>
      <c r="G66" s="63"/>
      <c r="H66" s="63"/>
      <c r="I66" s="63"/>
      <c r="M66" s="199" t="s">
        <v>240</v>
      </c>
      <c r="N66" s="63" t="s">
        <v>221</v>
      </c>
      <c r="O66" s="205">
        <v>7862500</v>
      </c>
      <c r="P66" s="63"/>
      <c r="Q66" s="63"/>
      <c r="R66" s="63"/>
      <c r="S66" s="63"/>
      <c r="T66" s="63"/>
      <c r="U66" s="63"/>
      <c r="V66" s="63"/>
      <c r="W66" s="63"/>
      <c r="X66" s="63"/>
      <c r="Y66" s="63"/>
      <c r="AB66" s="108"/>
      <c r="AD66" s="199" t="s">
        <v>240</v>
      </c>
      <c r="AE66" s="63" t="s">
        <v>221</v>
      </c>
      <c r="AF66" s="205">
        <v>7862500</v>
      </c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173"/>
      <c r="AS66" s="108">
        <f t="shared" si="17"/>
        <v>0</v>
      </c>
      <c r="AT66" s="63">
        <v>148816217</v>
      </c>
      <c r="AU66" s="108">
        <f t="shared" ref="AU66:AU69" si="18">AT66-AP66</f>
        <v>148816217</v>
      </c>
    </row>
    <row r="67" spans="2:47" ht="45" customHeight="1">
      <c r="B67" s="63"/>
      <c r="C67" s="63"/>
      <c r="D67" s="63"/>
      <c r="G67" s="63"/>
      <c r="H67" s="63"/>
      <c r="I67" s="63"/>
      <c r="M67" s="166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AB67" s="108"/>
      <c r="AD67" s="166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173"/>
      <c r="AS67" s="108"/>
      <c r="AT67" s="63"/>
      <c r="AU67" s="108"/>
    </row>
    <row r="68" spans="2:47" ht="45" customHeight="1">
      <c r="B68" s="200" t="s">
        <v>45</v>
      </c>
      <c r="C68" s="63" t="s">
        <v>221</v>
      </c>
      <c r="D68" s="198">
        <f>D69+D74+D77</f>
        <v>106549750</v>
      </c>
      <c r="E68" s="198">
        <f>E69+E74+E77</f>
        <v>0</v>
      </c>
      <c r="G68" s="198">
        <f>G69+G74+G77</f>
        <v>12071994</v>
      </c>
      <c r="H68" s="173">
        <f>G68/D68*100</f>
        <v>11.329913021851294</v>
      </c>
      <c r="I68" s="198">
        <f>I69+I74+I77</f>
        <v>12840114</v>
      </c>
      <c r="J68" s="173">
        <f>I68/D68*100</f>
        <v>12.050815698769824</v>
      </c>
      <c r="M68" s="200" t="s">
        <v>45</v>
      </c>
      <c r="N68" s="63" t="s">
        <v>221</v>
      </c>
      <c r="O68" s="198">
        <f>O69+O74+O77</f>
        <v>106549750</v>
      </c>
      <c r="P68" s="63"/>
      <c r="Q68" s="63"/>
      <c r="R68" s="63"/>
      <c r="S68" s="63"/>
      <c r="T68" s="63"/>
      <c r="U68" s="63"/>
      <c r="V68" s="63"/>
      <c r="W68" s="63"/>
      <c r="X68" s="63"/>
      <c r="Y68" s="63"/>
      <c r="AB68" s="108"/>
      <c r="AD68" s="200" t="s">
        <v>45</v>
      </c>
      <c r="AE68" s="63" t="s">
        <v>221</v>
      </c>
      <c r="AF68" s="198">
        <f>AF69+AF74+AF77</f>
        <v>106549750</v>
      </c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173"/>
      <c r="AS68" s="108">
        <f t="shared" si="17"/>
        <v>0</v>
      </c>
      <c r="AT68" s="63">
        <v>48464400</v>
      </c>
      <c r="AU68" s="108">
        <f t="shared" si="18"/>
        <v>48464400</v>
      </c>
    </row>
    <row r="69" spans="2:47" ht="45" customHeight="1">
      <c r="B69" s="200" t="s">
        <v>46</v>
      </c>
      <c r="C69" s="63" t="s">
        <v>221</v>
      </c>
      <c r="D69" s="198">
        <f>SUM(D70:D72)</f>
        <v>59000000</v>
      </c>
      <c r="E69" s="198">
        <f>SUM(E70:E72)</f>
        <v>0</v>
      </c>
      <c r="G69" s="198">
        <f>SUM(G70:G72)</f>
        <v>12071994</v>
      </c>
      <c r="H69" s="173">
        <f>G69/D69*100</f>
        <v>20.461006779661016</v>
      </c>
      <c r="I69" s="198">
        <f>SUM(I70:I72)</f>
        <v>12071994</v>
      </c>
      <c r="J69" s="173">
        <f>I69/D69*100</f>
        <v>20.461006779661016</v>
      </c>
      <c r="M69" s="200" t="s">
        <v>46</v>
      </c>
      <c r="N69" s="63" t="s">
        <v>221</v>
      </c>
      <c r="O69" s="198">
        <f>SUM(O70:O72)</f>
        <v>59000000</v>
      </c>
      <c r="P69" s="63"/>
      <c r="Q69" s="63"/>
      <c r="R69" s="63"/>
      <c r="S69" s="63"/>
      <c r="T69" s="63"/>
      <c r="U69" s="63"/>
      <c r="V69" s="63"/>
      <c r="W69" s="63"/>
      <c r="X69" s="63"/>
      <c r="Y69" s="63"/>
      <c r="AB69" s="108"/>
      <c r="AD69" s="200" t="s">
        <v>46</v>
      </c>
      <c r="AE69" s="63" t="s">
        <v>221</v>
      </c>
      <c r="AF69" s="198">
        <f>SUM(AF70:AF72)</f>
        <v>59000000</v>
      </c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173"/>
      <c r="AS69" s="108">
        <f t="shared" si="17"/>
        <v>0</v>
      </c>
      <c r="AT69" s="63">
        <v>72204502</v>
      </c>
      <c r="AU69" s="108">
        <f t="shared" si="18"/>
        <v>72204502</v>
      </c>
    </row>
    <row r="70" spans="2:47" ht="45" customHeight="1">
      <c r="B70" s="199" t="s">
        <v>226</v>
      </c>
      <c r="C70" s="63" t="s">
        <v>221</v>
      </c>
      <c r="D70" s="196">
        <v>13000000</v>
      </c>
      <c r="G70" s="219">
        <v>294894</v>
      </c>
      <c r="H70" s="173">
        <f>G70/D70*100</f>
        <v>2.2684153846153845</v>
      </c>
      <c r="I70" s="63">
        <v>294894</v>
      </c>
      <c r="J70" s="173">
        <f>I70/D70*100</f>
        <v>2.2684153846153845</v>
      </c>
      <c r="M70" s="199" t="s">
        <v>226</v>
      </c>
      <c r="N70" s="63"/>
      <c r="O70" s="196">
        <v>13000000</v>
      </c>
      <c r="P70" s="63"/>
      <c r="Q70" s="63"/>
      <c r="R70" s="63"/>
      <c r="S70" s="63"/>
      <c r="T70" s="63"/>
      <c r="U70" s="63"/>
      <c r="V70" s="63"/>
      <c r="W70" s="63"/>
      <c r="X70" s="63"/>
      <c r="Y70" s="63"/>
      <c r="AD70" s="199" t="s">
        <v>226</v>
      </c>
      <c r="AE70" s="63" t="s">
        <v>221</v>
      </c>
      <c r="AF70" s="196">
        <v>13000000</v>
      </c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173"/>
    </row>
    <row r="71" spans="2:47" ht="45" customHeight="1">
      <c r="B71" s="199" t="s">
        <v>47</v>
      </c>
      <c r="C71" s="63" t="s">
        <v>221</v>
      </c>
      <c r="D71" s="196">
        <v>18000000</v>
      </c>
      <c r="G71" s="219">
        <v>11777100</v>
      </c>
      <c r="H71" s="173">
        <f>G71/D71*100</f>
        <v>65.428333333333327</v>
      </c>
      <c r="I71" s="63">
        <v>11777100</v>
      </c>
      <c r="J71" s="173">
        <f>I71/D71*100</f>
        <v>65.428333333333327</v>
      </c>
      <c r="M71" s="199" t="s">
        <v>47</v>
      </c>
      <c r="N71" s="63"/>
      <c r="O71" s="196">
        <v>18000000</v>
      </c>
      <c r="P71" s="63"/>
      <c r="Q71" s="63"/>
      <c r="R71" s="63"/>
      <c r="S71" s="63"/>
      <c r="T71" s="63"/>
      <c r="U71" s="63"/>
      <c r="V71" s="63"/>
      <c r="W71" s="63"/>
      <c r="X71" s="63"/>
      <c r="Y71" s="63"/>
      <c r="AD71" s="199" t="s">
        <v>47</v>
      </c>
      <c r="AE71" s="63" t="s">
        <v>221</v>
      </c>
      <c r="AF71" s="196">
        <v>18000000</v>
      </c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173"/>
    </row>
    <row r="72" spans="2:47" ht="45" customHeight="1">
      <c r="B72" s="199" t="s">
        <v>296</v>
      </c>
      <c r="C72" s="204" t="s">
        <v>221</v>
      </c>
      <c r="D72" s="196">
        <v>28000000</v>
      </c>
      <c r="G72" s="63"/>
      <c r="H72" s="63"/>
      <c r="I72" s="63"/>
      <c r="M72" s="199" t="s">
        <v>296</v>
      </c>
      <c r="N72" s="63" t="s">
        <v>221</v>
      </c>
      <c r="O72" s="196">
        <v>28000000</v>
      </c>
      <c r="P72" s="63"/>
      <c r="Q72" s="63"/>
      <c r="R72" s="63"/>
      <c r="S72" s="63"/>
      <c r="T72" s="63"/>
      <c r="U72" s="63"/>
      <c r="V72" s="63"/>
      <c r="W72" s="63"/>
      <c r="X72" s="63"/>
      <c r="Y72" s="63"/>
      <c r="AB72" s="108"/>
      <c r="AD72" s="199" t="s">
        <v>296</v>
      </c>
      <c r="AE72" s="63" t="s">
        <v>221</v>
      </c>
      <c r="AF72" s="196">
        <v>28000000</v>
      </c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173"/>
      <c r="AS72" s="108">
        <f t="shared" ref="AS72:AS79" si="19">AP72-Y72</f>
        <v>0</v>
      </c>
      <c r="AT72" s="63">
        <v>49607650</v>
      </c>
      <c r="AU72" s="108">
        <f t="shared" ref="AU72:AU79" si="20">AT72-AP72</f>
        <v>49607650</v>
      </c>
    </row>
    <row r="73" spans="2:47" ht="57" customHeight="1">
      <c r="B73" s="63"/>
      <c r="C73" s="63"/>
      <c r="D73" s="63"/>
      <c r="G73" s="63"/>
      <c r="H73" s="63"/>
      <c r="I73" s="63"/>
      <c r="M73" s="166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AB73" s="108"/>
      <c r="AD73" s="166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173"/>
      <c r="AS73" s="108"/>
      <c r="AT73" s="63"/>
      <c r="AU73" s="108"/>
    </row>
    <row r="74" spans="2:47" ht="45" customHeight="1">
      <c r="B74" s="200" t="s">
        <v>227</v>
      </c>
      <c r="C74" s="63" t="s">
        <v>221</v>
      </c>
      <c r="D74" s="198">
        <f>D75</f>
        <v>16000000</v>
      </c>
      <c r="E74" s="198">
        <f>E75</f>
        <v>0</v>
      </c>
      <c r="G74" s="198">
        <f>G75</f>
        <v>0</v>
      </c>
      <c r="H74" s="63"/>
      <c r="I74" s="198">
        <f>I75</f>
        <v>0</v>
      </c>
      <c r="M74" s="200" t="s">
        <v>227</v>
      </c>
      <c r="N74" s="63" t="s">
        <v>221</v>
      </c>
      <c r="O74" s="63">
        <f>O75</f>
        <v>16000000</v>
      </c>
      <c r="P74" s="63"/>
      <c r="Q74" s="63"/>
      <c r="R74" s="63"/>
      <c r="S74" s="63"/>
      <c r="T74" s="63"/>
      <c r="U74" s="63"/>
      <c r="V74" s="63"/>
      <c r="W74" s="63"/>
      <c r="X74" s="63"/>
      <c r="Y74" s="63"/>
      <c r="AB74" s="108"/>
      <c r="AD74" s="200" t="s">
        <v>227</v>
      </c>
      <c r="AE74" s="63" t="s">
        <v>221</v>
      </c>
      <c r="AF74" s="63">
        <f>AF75</f>
        <v>16000000</v>
      </c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173"/>
      <c r="AS74" s="108">
        <f t="shared" si="19"/>
        <v>0</v>
      </c>
      <c r="AT74" s="63">
        <v>44548872</v>
      </c>
      <c r="AU74" s="108">
        <f t="shared" si="20"/>
        <v>44548872</v>
      </c>
    </row>
    <row r="75" spans="2:47" ht="45" customHeight="1">
      <c r="B75" s="199" t="s">
        <v>228</v>
      </c>
      <c r="C75" s="63" t="s">
        <v>221</v>
      </c>
      <c r="D75" s="196">
        <v>16000000</v>
      </c>
      <c r="G75" s="63"/>
      <c r="H75" s="63"/>
      <c r="I75" s="63"/>
      <c r="M75" s="199" t="s">
        <v>228</v>
      </c>
      <c r="N75" s="63" t="s">
        <v>221</v>
      </c>
      <c r="O75" s="196">
        <v>16000000</v>
      </c>
      <c r="P75" s="63"/>
      <c r="Q75" s="63"/>
      <c r="R75" s="63"/>
      <c r="S75" s="63"/>
      <c r="T75" s="63"/>
      <c r="U75" s="63"/>
      <c r="V75" s="63"/>
      <c r="W75" s="63"/>
      <c r="X75" s="63"/>
      <c r="Y75" s="63"/>
      <c r="AB75" s="108"/>
      <c r="AD75" s="199" t="s">
        <v>228</v>
      </c>
      <c r="AE75" s="63" t="s">
        <v>221</v>
      </c>
      <c r="AF75" s="196">
        <v>16000000</v>
      </c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173"/>
      <c r="AS75" s="108">
        <f t="shared" si="19"/>
        <v>0</v>
      </c>
      <c r="AT75" s="63">
        <v>124336450</v>
      </c>
      <c r="AU75" s="108">
        <f t="shared" si="20"/>
        <v>124336450</v>
      </c>
    </row>
    <row r="76" spans="2:47" ht="45" customHeight="1">
      <c r="B76" s="63"/>
      <c r="C76" s="63"/>
      <c r="D76" s="63"/>
      <c r="G76" s="63"/>
      <c r="H76" s="63"/>
      <c r="I76" s="63"/>
      <c r="M76" s="166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AB76" s="108"/>
      <c r="AD76" s="166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173"/>
      <c r="AS76" s="108"/>
      <c r="AT76" s="63"/>
      <c r="AU76" s="108"/>
    </row>
    <row r="77" spans="2:47" ht="45" customHeight="1">
      <c r="B77" s="200" t="s">
        <v>49</v>
      </c>
      <c r="C77" s="63" t="s">
        <v>221</v>
      </c>
      <c r="D77" s="198">
        <f>SUM(D78:D79)</f>
        <v>31549750</v>
      </c>
      <c r="E77" s="198">
        <f>SUM(E78:E79)</f>
        <v>0</v>
      </c>
      <c r="G77" s="198">
        <f>SUM(G78:G79)</f>
        <v>0</v>
      </c>
      <c r="H77" s="63"/>
      <c r="I77" s="198">
        <f>SUM(I78:I79)</f>
        <v>768120</v>
      </c>
      <c r="J77" s="173">
        <f>I77/D77*100</f>
        <v>2.434631019263227</v>
      </c>
      <c r="M77" s="200" t="s">
        <v>49</v>
      </c>
      <c r="N77" s="63" t="s">
        <v>221</v>
      </c>
      <c r="O77" s="63">
        <f>SUM(O78:O79)</f>
        <v>31549750</v>
      </c>
      <c r="P77" s="63"/>
      <c r="Q77" s="63"/>
      <c r="R77" s="63"/>
      <c r="S77" s="63"/>
      <c r="T77" s="63"/>
      <c r="U77" s="63"/>
      <c r="V77" s="63"/>
      <c r="W77" s="63"/>
      <c r="X77" s="63"/>
      <c r="Y77" s="63"/>
      <c r="AB77" s="108"/>
      <c r="AD77" s="200" t="s">
        <v>49</v>
      </c>
      <c r="AE77" s="63" t="s">
        <v>221</v>
      </c>
      <c r="AF77" s="63">
        <f>SUM(AF78:AF79)</f>
        <v>31549750</v>
      </c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173"/>
      <c r="AS77" s="108">
        <f t="shared" si="19"/>
        <v>0</v>
      </c>
      <c r="AT77" s="63">
        <v>49239160</v>
      </c>
      <c r="AU77" s="108">
        <f t="shared" si="20"/>
        <v>49239160</v>
      </c>
    </row>
    <row r="78" spans="2:47" ht="45" customHeight="1">
      <c r="B78" s="199" t="s">
        <v>297</v>
      </c>
      <c r="C78" s="63" t="s">
        <v>221</v>
      </c>
      <c r="D78" s="196">
        <v>15725050</v>
      </c>
      <c r="G78" s="63"/>
      <c r="H78" s="63"/>
      <c r="I78" s="63">
        <v>244200</v>
      </c>
      <c r="J78" s="173">
        <f>I78/D78*100</f>
        <v>1.5529362386765067</v>
      </c>
      <c r="M78" s="199" t="s">
        <v>297</v>
      </c>
      <c r="N78" s="63" t="s">
        <v>221</v>
      </c>
      <c r="O78" s="196">
        <v>15725050</v>
      </c>
      <c r="P78" s="63"/>
      <c r="Q78" s="63"/>
      <c r="R78" s="63"/>
      <c r="S78" s="63"/>
      <c r="T78" s="63"/>
      <c r="U78" s="63"/>
      <c r="V78" s="63"/>
      <c r="W78" s="63"/>
      <c r="X78" s="63"/>
      <c r="Y78" s="63"/>
      <c r="AB78" s="108"/>
      <c r="AD78" s="199" t="s">
        <v>297</v>
      </c>
      <c r="AE78" s="63" t="s">
        <v>221</v>
      </c>
      <c r="AF78" s="196">
        <v>15725050</v>
      </c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173"/>
      <c r="AS78" s="108">
        <f t="shared" si="19"/>
        <v>0</v>
      </c>
      <c r="AT78" s="63">
        <v>88456700</v>
      </c>
      <c r="AU78" s="108">
        <f t="shared" si="20"/>
        <v>88456700</v>
      </c>
    </row>
    <row r="79" spans="2:47" ht="45" customHeight="1">
      <c r="B79" s="199" t="s">
        <v>50</v>
      </c>
      <c r="C79" s="63" t="s">
        <v>221</v>
      </c>
      <c r="D79" s="196">
        <v>15824700</v>
      </c>
      <c r="G79" s="63">
        <v>0</v>
      </c>
      <c r="H79" s="63"/>
      <c r="I79" s="63">
        <v>523920</v>
      </c>
      <c r="J79" s="173">
        <f>I79/D79*100</f>
        <v>3.310773663955715</v>
      </c>
      <c r="M79" s="199" t="s">
        <v>50</v>
      </c>
      <c r="N79" s="63" t="s">
        <v>221</v>
      </c>
      <c r="O79" s="196">
        <v>15824700</v>
      </c>
      <c r="P79" s="63"/>
      <c r="Q79" s="63"/>
      <c r="R79" s="63"/>
      <c r="S79" s="63"/>
      <c r="T79" s="63"/>
      <c r="U79" s="63"/>
      <c r="V79" s="63"/>
      <c r="W79" s="63"/>
      <c r="X79" s="63"/>
      <c r="Y79" s="63"/>
      <c r="AB79" s="108"/>
      <c r="AD79" s="199" t="s">
        <v>50</v>
      </c>
      <c r="AE79" s="63" t="s">
        <v>221</v>
      </c>
      <c r="AF79" s="196">
        <v>15824700</v>
      </c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173"/>
      <c r="AS79" s="108">
        <f t="shared" si="19"/>
        <v>0</v>
      </c>
      <c r="AT79" s="63">
        <v>24411950</v>
      </c>
      <c r="AU79" s="108">
        <f t="shared" si="20"/>
        <v>24411950</v>
      </c>
    </row>
    <row r="80" spans="2:47" ht="45" customHeight="1">
      <c r="B80" s="63"/>
      <c r="C80" s="63"/>
      <c r="D80" s="63"/>
      <c r="G80" s="63"/>
      <c r="H80" s="63"/>
      <c r="I80" s="63"/>
      <c r="M80" s="166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AD80" s="166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173"/>
    </row>
    <row r="81" spans="2:47" ht="45" customHeight="1">
      <c r="B81" s="200" t="s">
        <v>229</v>
      </c>
      <c r="C81" s="63"/>
      <c r="D81" s="218">
        <f>D82</f>
        <v>15625000</v>
      </c>
      <c r="E81" s="218">
        <f>E82</f>
        <v>0</v>
      </c>
      <c r="G81" s="218">
        <f>G82</f>
        <v>0</v>
      </c>
      <c r="H81" s="63"/>
      <c r="I81" s="198">
        <f>I82</f>
        <v>0</v>
      </c>
      <c r="M81" s="200" t="s">
        <v>229</v>
      </c>
      <c r="N81" s="63"/>
      <c r="O81" s="198">
        <f>O82</f>
        <v>15625000</v>
      </c>
      <c r="P81" s="63"/>
      <c r="Q81" s="63"/>
      <c r="R81" s="63"/>
      <c r="S81" s="63"/>
      <c r="T81" s="63"/>
      <c r="U81" s="63"/>
      <c r="V81" s="63"/>
      <c r="W81" s="63"/>
      <c r="X81" s="63"/>
      <c r="Y81" s="63"/>
      <c r="AD81" s="200" t="s">
        <v>229</v>
      </c>
      <c r="AE81" s="63" t="s">
        <v>221</v>
      </c>
      <c r="AF81" s="198">
        <f>AF82</f>
        <v>15625000</v>
      </c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173"/>
    </row>
    <row r="82" spans="2:47" ht="45" customHeight="1">
      <c r="B82" s="200" t="s">
        <v>156</v>
      </c>
      <c r="C82" s="63"/>
      <c r="D82" s="221">
        <f>SUM(D83:D84)</f>
        <v>15625000</v>
      </c>
      <c r="E82" s="222">
        <f>SUM(E83:E84)</f>
        <v>0</v>
      </c>
      <c r="G82" s="221">
        <f>SUM(G83:G84)</f>
        <v>0</v>
      </c>
      <c r="H82" s="63"/>
      <c r="I82" s="215">
        <f>SUM(I83:I84)</f>
        <v>0</v>
      </c>
      <c r="M82" s="200" t="s">
        <v>156</v>
      </c>
      <c r="N82" s="63"/>
      <c r="O82" s="198">
        <f>SUM(O83:O84)</f>
        <v>15625000</v>
      </c>
      <c r="P82" s="63"/>
      <c r="Q82" s="63"/>
      <c r="R82" s="63"/>
      <c r="S82" s="63"/>
      <c r="T82" s="63"/>
      <c r="U82" s="63"/>
      <c r="V82" s="63"/>
      <c r="W82" s="63"/>
      <c r="X82" s="63"/>
      <c r="Y82" s="63"/>
      <c r="AB82" s="108"/>
      <c r="AD82" s="200" t="s">
        <v>156</v>
      </c>
      <c r="AE82" s="63" t="s">
        <v>221</v>
      </c>
      <c r="AF82" s="198">
        <f>SUM(AF83:AF84)</f>
        <v>15625000</v>
      </c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173"/>
      <c r="AS82" s="108">
        <f t="shared" ref="AS82:AS84" si="21">AP82-Y82</f>
        <v>0</v>
      </c>
    </row>
    <row r="83" spans="2:47" ht="45" customHeight="1">
      <c r="B83" s="199" t="s">
        <v>230</v>
      </c>
      <c r="C83" s="63" t="s">
        <v>221</v>
      </c>
      <c r="D83" s="217">
        <v>6625000</v>
      </c>
      <c r="G83" s="63"/>
      <c r="H83" s="63"/>
      <c r="I83" s="63"/>
      <c r="M83" s="199" t="s">
        <v>230</v>
      </c>
      <c r="N83" s="63" t="s">
        <v>221</v>
      </c>
      <c r="O83" s="217">
        <v>6625000</v>
      </c>
      <c r="P83" s="63"/>
      <c r="Q83" s="63"/>
      <c r="R83" s="63"/>
      <c r="S83" s="63"/>
      <c r="T83" s="63"/>
      <c r="U83" s="63"/>
      <c r="V83" s="63"/>
      <c r="W83" s="63"/>
      <c r="X83" s="63"/>
      <c r="Y83" s="63"/>
      <c r="AB83" s="108"/>
      <c r="AD83" s="199" t="s">
        <v>230</v>
      </c>
      <c r="AE83" s="63" t="s">
        <v>221</v>
      </c>
      <c r="AF83" s="217">
        <v>6625000</v>
      </c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173"/>
      <c r="AS83" s="108">
        <f t="shared" si="21"/>
        <v>0</v>
      </c>
      <c r="AT83" s="63">
        <v>14946150</v>
      </c>
      <c r="AU83" s="108">
        <f t="shared" ref="AU83:AU84" si="22">AT83-AP83</f>
        <v>14946150</v>
      </c>
    </row>
    <row r="84" spans="2:47" ht="45" customHeight="1">
      <c r="B84" s="199" t="s">
        <v>157</v>
      </c>
      <c r="C84" s="63" t="s">
        <v>221</v>
      </c>
      <c r="D84" s="216">
        <v>9000000</v>
      </c>
      <c r="G84" s="63"/>
      <c r="H84" s="63"/>
      <c r="I84" s="63"/>
      <c r="M84" s="199" t="s">
        <v>157</v>
      </c>
      <c r="N84" s="63" t="s">
        <v>221</v>
      </c>
      <c r="O84" s="216">
        <v>9000000</v>
      </c>
      <c r="P84" s="63"/>
      <c r="Q84" s="63"/>
      <c r="R84" s="63"/>
      <c r="S84" s="63"/>
      <c r="T84" s="63"/>
      <c r="U84" s="63"/>
      <c r="V84" s="63"/>
      <c r="W84" s="63"/>
      <c r="X84" s="63"/>
      <c r="Y84" s="63"/>
      <c r="AB84" s="108"/>
      <c r="AD84" s="199" t="s">
        <v>157</v>
      </c>
      <c r="AE84" s="63" t="s">
        <v>221</v>
      </c>
      <c r="AF84" s="216">
        <v>9000000</v>
      </c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173"/>
      <c r="AS84" s="108">
        <f t="shared" si="21"/>
        <v>0</v>
      </c>
      <c r="AT84" s="63">
        <v>19664500</v>
      </c>
      <c r="AU84" s="108">
        <f t="shared" si="22"/>
        <v>19664500</v>
      </c>
    </row>
    <row r="85" spans="2:47" ht="45" customHeight="1">
      <c r="B85" s="63"/>
      <c r="C85" s="63"/>
      <c r="D85" s="63"/>
      <c r="G85" s="63"/>
      <c r="H85" s="63"/>
      <c r="I85" s="63"/>
      <c r="M85" s="166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AD85" s="166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173"/>
    </row>
    <row r="86" spans="2:47" ht="45" customHeight="1">
      <c r="B86" s="63"/>
      <c r="C86" s="63"/>
      <c r="D86" s="63"/>
      <c r="G86" s="63"/>
      <c r="H86" s="63"/>
      <c r="I86" s="63"/>
      <c r="M86" s="167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AD86" s="167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173"/>
    </row>
    <row r="87" spans="2:47" ht="45" customHeight="1">
      <c r="B87" s="63"/>
      <c r="C87" s="63"/>
      <c r="D87" s="63"/>
      <c r="G87" s="63"/>
      <c r="H87" s="63"/>
      <c r="I87" s="63"/>
      <c r="M87" s="166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AB87" s="108"/>
      <c r="AD87" s="166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173"/>
      <c r="AS87" s="108"/>
      <c r="AT87" s="63"/>
      <c r="AU87" s="108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N177"/>
  <sheetViews>
    <sheetView topLeftCell="A163" workbookViewId="0">
      <selection activeCell="L177" sqref="L177"/>
    </sheetView>
  </sheetViews>
  <sheetFormatPr defaultRowHeight="14.5"/>
  <cols>
    <col min="3" max="3" width="20.81640625" customWidth="1"/>
    <col min="12" max="12" width="23.453125" customWidth="1"/>
    <col min="14" max="14" width="18.36328125" customWidth="1"/>
  </cols>
  <sheetData>
    <row r="4" spans="3:14" ht="15" thickBot="1"/>
    <row r="5" spans="3:14" ht="135.5" thickBot="1">
      <c r="C5" s="155" t="s">
        <v>205</v>
      </c>
      <c r="D5" s="156" t="s">
        <v>206</v>
      </c>
      <c r="E5" s="156" t="s">
        <v>207</v>
      </c>
      <c r="F5" s="156" t="s">
        <v>208</v>
      </c>
      <c r="G5" s="157" t="s">
        <v>209</v>
      </c>
      <c r="H5" s="158"/>
      <c r="I5" s="158"/>
      <c r="J5" s="158" t="s">
        <v>210</v>
      </c>
      <c r="K5" s="159" t="s">
        <v>211</v>
      </c>
    </row>
    <row r="6" spans="3:14" ht="93.5" thickBot="1">
      <c r="G6" s="160" t="s">
        <v>212</v>
      </c>
      <c r="H6" s="162" t="s">
        <v>213</v>
      </c>
      <c r="I6" s="162" t="s">
        <v>214</v>
      </c>
      <c r="K6" s="163" t="s">
        <v>215</v>
      </c>
      <c r="L6" s="161" t="s">
        <v>216</v>
      </c>
    </row>
    <row r="16" spans="3:14" ht="15.5">
      <c r="C16" s="67">
        <v>1757080696</v>
      </c>
      <c r="E16" t="s">
        <v>332</v>
      </c>
      <c r="L16" s="67">
        <v>15209871</v>
      </c>
      <c r="N16" s="228">
        <v>5940000</v>
      </c>
    </row>
    <row r="17" spans="3:14" ht="15.5">
      <c r="C17" s="67">
        <f>C16-ARPUS!R18</f>
        <v>950905807</v>
      </c>
      <c r="E17" t="s">
        <v>278</v>
      </c>
      <c r="L17" s="67">
        <v>5940000</v>
      </c>
      <c r="N17" s="189">
        <v>3960000</v>
      </c>
    </row>
    <row r="18" spans="3:14">
      <c r="L18" s="67">
        <f>L16-L17</f>
        <v>9269871</v>
      </c>
      <c r="N18" s="67">
        <f>N16-N17</f>
        <v>1980000</v>
      </c>
    </row>
    <row r="19" spans="3:14">
      <c r="L19" s="67"/>
    </row>
    <row r="20" spans="3:14">
      <c r="C20" s="67">
        <v>9449595</v>
      </c>
      <c r="L20" s="67">
        <v>11203226</v>
      </c>
    </row>
    <row r="21" spans="3:14">
      <c r="C21" s="67">
        <f>C20-ARPUS!R27</f>
        <v>7548720</v>
      </c>
      <c r="L21" s="67">
        <v>4176000</v>
      </c>
      <c r="N21" s="67">
        <v>4176000</v>
      </c>
    </row>
    <row r="22" spans="3:14" ht="15.5">
      <c r="C22" s="67"/>
      <c r="L22" s="231">
        <f>L20-L21</f>
        <v>7027226</v>
      </c>
      <c r="N22" s="189">
        <v>4176000</v>
      </c>
    </row>
    <row r="23" spans="3:14">
      <c r="C23" s="67">
        <v>3125000</v>
      </c>
      <c r="L23" s="231"/>
    </row>
    <row r="24" spans="3:14">
      <c r="C24" s="67">
        <f>C23-ARPUS!R28</f>
        <v>1875000</v>
      </c>
      <c r="L24" s="67">
        <v>2651613668</v>
      </c>
      <c r="N24" s="67">
        <v>1885020557</v>
      </c>
    </row>
    <row r="25" spans="3:14" ht="15.5">
      <c r="C25" s="67"/>
      <c r="L25" s="67">
        <v>1885020557</v>
      </c>
      <c r="N25" s="189">
        <v>806174889</v>
      </c>
    </row>
    <row r="26" spans="3:14">
      <c r="C26" s="67">
        <v>44160365</v>
      </c>
      <c r="L26" s="67">
        <f>L24-L25</f>
        <v>766593111</v>
      </c>
      <c r="N26" s="67">
        <f>N24-N25</f>
        <v>1078845668</v>
      </c>
    </row>
    <row r="27" spans="3:14">
      <c r="C27" s="67">
        <f>C26-ARPUS!R29</f>
        <v>38634761</v>
      </c>
      <c r="L27" s="67"/>
    </row>
    <row r="28" spans="3:14">
      <c r="L28" s="67">
        <v>13434915</v>
      </c>
      <c r="N28" s="67">
        <v>3816000</v>
      </c>
    </row>
    <row r="29" spans="3:14" ht="15.5">
      <c r="C29" s="67">
        <v>73945947</v>
      </c>
      <c r="L29" s="67">
        <v>3816000</v>
      </c>
      <c r="N29" s="189">
        <v>3816000</v>
      </c>
    </row>
    <row r="30" spans="3:14">
      <c r="C30" s="67">
        <f>C29-ARPUS!R31</f>
        <v>31372146</v>
      </c>
      <c r="L30" s="229">
        <f>L28-L29</f>
        <v>9618915</v>
      </c>
      <c r="N30" s="67">
        <f>N28-N29</f>
        <v>0</v>
      </c>
    </row>
    <row r="31" spans="3:14">
      <c r="L31" s="67"/>
      <c r="N31" s="67">
        <v>1400000</v>
      </c>
    </row>
    <row r="32" spans="3:14">
      <c r="C32" s="67">
        <v>11546200</v>
      </c>
      <c r="L32" s="67">
        <v>20521680</v>
      </c>
      <c r="N32" s="108">
        <v>700000</v>
      </c>
    </row>
    <row r="33" spans="3:14">
      <c r="C33" s="67">
        <f>C32-ARPUS!R35</f>
        <v>6876210</v>
      </c>
      <c r="L33" s="67">
        <v>12742800</v>
      </c>
      <c r="N33" s="67">
        <f>N31-N32</f>
        <v>700000</v>
      </c>
    </row>
    <row r="34" spans="3:14">
      <c r="L34" s="67">
        <f>L32-L33</f>
        <v>7778880</v>
      </c>
    </row>
    <row r="35" spans="3:14">
      <c r="C35" s="67">
        <v>35528300</v>
      </c>
      <c r="L35" s="108"/>
      <c r="N35" s="67">
        <v>12582350</v>
      </c>
    </row>
    <row r="36" spans="3:14">
      <c r="C36" s="67">
        <f>C35-ARPUS!R36</f>
        <v>22251300</v>
      </c>
      <c r="L36" s="67">
        <v>14150850</v>
      </c>
    </row>
    <row r="37" spans="3:14">
      <c r="L37" s="67">
        <v>1400000</v>
      </c>
      <c r="N37" s="67">
        <v>14623750</v>
      </c>
    </row>
    <row r="38" spans="3:14">
      <c r="C38" s="67">
        <v>30841750</v>
      </c>
      <c r="L38" s="67">
        <f>L36-L37</f>
        <v>12750850</v>
      </c>
      <c r="N38" s="108">
        <v>5719000</v>
      </c>
    </row>
    <row r="39" spans="3:14">
      <c r="L39" s="67"/>
      <c r="N39" s="67">
        <f>N37-N38</f>
        <v>8904750</v>
      </c>
    </row>
    <row r="40" spans="3:14">
      <c r="C40" s="67">
        <v>77652192</v>
      </c>
      <c r="L40" s="67">
        <v>20592832</v>
      </c>
    </row>
    <row r="41" spans="3:14" ht="15.5">
      <c r="C41" s="67">
        <f>C40-ARPUS!R41</f>
        <v>76597892</v>
      </c>
      <c r="L41" s="228">
        <v>12582350</v>
      </c>
      <c r="N41" s="67">
        <v>2200875</v>
      </c>
    </row>
    <row r="42" spans="3:14">
      <c r="L42" s="67">
        <f>L40-L41</f>
        <v>8010482</v>
      </c>
      <c r="N42" s="108">
        <v>1900875</v>
      </c>
    </row>
    <row r="43" spans="3:14">
      <c r="L43" s="67"/>
      <c r="N43" s="67">
        <f>N41-N42</f>
        <v>300000</v>
      </c>
    </row>
    <row r="44" spans="3:14">
      <c r="C44" s="67">
        <v>16718978</v>
      </c>
      <c r="L44" s="67">
        <v>26046250</v>
      </c>
    </row>
    <row r="45" spans="3:14">
      <c r="C45" s="67">
        <f>C44-ARPUS!R42</f>
        <v>9473779</v>
      </c>
      <c r="L45" s="67">
        <v>14623750</v>
      </c>
      <c r="N45" s="67">
        <v>3125000</v>
      </c>
    </row>
    <row r="46" spans="3:14">
      <c r="L46" s="67">
        <f>L44-L45</f>
        <v>11422500</v>
      </c>
      <c r="N46" s="108">
        <v>1250000</v>
      </c>
    </row>
    <row r="47" spans="3:14">
      <c r="C47" s="67">
        <v>129880680</v>
      </c>
      <c r="L47" s="67"/>
      <c r="N47" s="67">
        <f>N45-N46</f>
        <v>1875000</v>
      </c>
    </row>
    <row r="48" spans="3:14">
      <c r="C48" s="67">
        <f>C47-ARPUS!R49</f>
        <v>129880680</v>
      </c>
      <c r="L48" s="67">
        <v>8229425</v>
      </c>
    </row>
    <row r="49" spans="3:14">
      <c r="L49" s="67">
        <v>2200875</v>
      </c>
      <c r="N49" s="67">
        <v>19991055</v>
      </c>
    </row>
    <row r="50" spans="3:14">
      <c r="C50" s="67">
        <v>16831765</v>
      </c>
      <c r="L50" s="67">
        <f>L48-L49</f>
        <v>6028550</v>
      </c>
      <c r="N50" s="108">
        <v>5525604</v>
      </c>
    </row>
    <row r="51" spans="3:14">
      <c r="C51" s="67">
        <f>C50-ARPUS!R50</f>
        <v>16831765</v>
      </c>
      <c r="L51" s="108"/>
      <c r="N51" s="67">
        <f>N49-N50</f>
        <v>14465451</v>
      </c>
    </row>
    <row r="52" spans="3:14">
      <c r="L52" s="67">
        <v>7784435</v>
      </c>
    </row>
    <row r="53" spans="3:14">
      <c r="C53" s="67">
        <v>131190799</v>
      </c>
      <c r="L53" s="67">
        <v>3125000</v>
      </c>
      <c r="N53" s="67">
        <v>90117129</v>
      </c>
    </row>
    <row r="54" spans="3:14">
      <c r="C54" s="67">
        <f>C53-ARPUS!R51</f>
        <v>131190799</v>
      </c>
      <c r="L54" s="67">
        <f>L52-L53</f>
        <v>4659435</v>
      </c>
      <c r="N54" s="108">
        <v>42573801</v>
      </c>
    </row>
    <row r="55" spans="3:14">
      <c r="L55" s="67"/>
      <c r="N55" s="67">
        <f>N53-N54</f>
        <v>47543328</v>
      </c>
    </row>
    <row r="56" spans="3:14">
      <c r="L56" s="67">
        <v>261255480</v>
      </c>
    </row>
    <row r="57" spans="3:14">
      <c r="C57" s="67">
        <v>3607840</v>
      </c>
      <c r="L57" s="67">
        <v>168649520</v>
      </c>
      <c r="N57" s="67">
        <v>12454200</v>
      </c>
    </row>
    <row r="58" spans="3:14">
      <c r="C58" s="67">
        <f>C57-ARPUS!R68</f>
        <v>3312946</v>
      </c>
      <c r="L58" s="67">
        <f>L56-L57</f>
        <v>92605960</v>
      </c>
      <c r="N58" s="108">
        <v>12454200</v>
      </c>
    </row>
    <row r="59" spans="3:14">
      <c r="L59" s="67"/>
      <c r="N59" s="67">
        <f>N57-N58</f>
        <v>0</v>
      </c>
    </row>
    <row r="60" spans="3:14">
      <c r="C60" s="67">
        <v>7572028</v>
      </c>
      <c r="L60" s="67">
        <v>126998129</v>
      </c>
      <c r="N60" s="67">
        <v>168649520</v>
      </c>
    </row>
    <row r="61" spans="3:14">
      <c r="C61" s="67">
        <f>C60-ARPUS!R74</f>
        <v>7327828</v>
      </c>
      <c r="L61" s="67">
        <v>90117129</v>
      </c>
      <c r="N61" s="108">
        <v>62546370</v>
      </c>
    </row>
    <row r="62" spans="3:14">
      <c r="L62" s="67">
        <f>L60-L61</f>
        <v>36881000</v>
      </c>
      <c r="N62" s="67">
        <f>N60-N61</f>
        <v>106103150</v>
      </c>
    </row>
    <row r="63" spans="3:14">
      <c r="C63" s="67">
        <v>6786800</v>
      </c>
      <c r="L63" s="108"/>
    </row>
    <row r="64" spans="3:14">
      <c r="C64" s="108">
        <f>C63-ARPUS!R75</f>
        <v>6262880</v>
      </c>
      <c r="L64" s="67">
        <v>28790070</v>
      </c>
      <c r="N64" s="229">
        <v>16344890</v>
      </c>
    </row>
    <row r="65" spans="3:14">
      <c r="L65" s="67">
        <v>12454200</v>
      </c>
      <c r="N65" s="229">
        <v>4669990</v>
      </c>
    </row>
    <row r="66" spans="3:14">
      <c r="C66" s="67"/>
      <c r="L66" s="108">
        <f>L64-L65</f>
        <v>16335870</v>
      </c>
      <c r="N66" s="229">
        <f>N64-N65</f>
        <v>11674900</v>
      </c>
    </row>
    <row r="67" spans="3:14">
      <c r="C67" s="67"/>
      <c r="L67" s="67"/>
    </row>
    <row r="68" spans="3:14">
      <c r="L68" s="67">
        <v>16766208</v>
      </c>
      <c r="N68" s="229">
        <v>35777000</v>
      </c>
    </row>
    <row r="69" spans="3:14" ht="15.5">
      <c r="C69" s="186">
        <v>7872000</v>
      </c>
      <c r="L69" s="108">
        <f>L68-ARPUS!U75</f>
        <v>10267568</v>
      </c>
      <c r="N69" s="90">
        <v>13277000</v>
      </c>
    </row>
    <row r="70" spans="3:14" ht="15.5">
      <c r="C70" s="182">
        <v>1000000</v>
      </c>
      <c r="L70" s="67"/>
      <c r="N70" s="229">
        <f>N68-N69</f>
        <v>22500000</v>
      </c>
    </row>
    <row r="71" spans="3:14">
      <c r="L71" s="108">
        <v>9345293</v>
      </c>
    </row>
    <row r="72" spans="3:14">
      <c r="C72" s="67">
        <f>C69-C70</f>
        <v>6872000</v>
      </c>
      <c r="N72" s="229">
        <v>22562000</v>
      </c>
    </row>
    <row r="73" spans="3:14">
      <c r="C73" s="67"/>
      <c r="L73" s="67"/>
      <c r="N73" s="90">
        <v>22562000</v>
      </c>
    </row>
    <row r="74" spans="3:14">
      <c r="C74" s="67">
        <v>13556740</v>
      </c>
      <c r="L74" s="67">
        <v>8874915</v>
      </c>
      <c r="N74" s="229">
        <f>N72-N73</f>
        <v>0</v>
      </c>
    </row>
    <row r="75" spans="3:14" ht="15.5">
      <c r="C75" s="136">
        <v>5472000</v>
      </c>
      <c r="L75" s="67">
        <v>3816000</v>
      </c>
    </row>
    <row r="76" spans="3:14">
      <c r="C76" s="67">
        <f>C74-C75</f>
        <v>8084740</v>
      </c>
      <c r="L76" s="67">
        <f>L74-L75</f>
        <v>5058915</v>
      </c>
      <c r="N76" s="67">
        <v>5860650</v>
      </c>
    </row>
    <row r="77" spans="3:14">
      <c r="L77" s="67">
        <v>20521680</v>
      </c>
      <c r="N77" s="108">
        <v>1054300</v>
      </c>
    </row>
    <row r="78" spans="3:14">
      <c r="C78" s="67">
        <v>11196690</v>
      </c>
      <c r="L78" s="67">
        <v>12742800</v>
      </c>
      <c r="N78" s="67">
        <f>N76-N77</f>
        <v>4806350</v>
      </c>
    </row>
    <row r="79" spans="3:14" ht="15.5">
      <c r="C79" s="181">
        <v>3612200</v>
      </c>
      <c r="L79" s="67">
        <f>L77-L78</f>
        <v>7778880</v>
      </c>
    </row>
    <row r="80" spans="3:14">
      <c r="C80" s="67">
        <f>C78-C79</f>
        <v>7584490</v>
      </c>
      <c r="L80" s="108"/>
      <c r="N80" s="67">
        <v>13705199</v>
      </c>
    </row>
    <row r="81" spans="3:14">
      <c r="L81" s="67">
        <v>13750850</v>
      </c>
      <c r="N81" s="108">
        <v>7245199</v>
      </c>
    </row>
    <row r="82" spans="3:14">
      <c r="C82" s="67">
        <v>18518168</v>
      </c>
      <c r="L82" s="67">
        <v>1400000</v>
      </c>
      <c r="N82" s="67">
        <f>N80-N81</f>
        <v>6460000</v>
      </c>
    </row>
    <row r="83" spans="3:14" ht="15.5">
      <c r="C83" s="182">
        <v>12768168</v>
      </c>
      <c r="L83" s="67">
        <f>L81-L82</f>
        <v>12350850</v>
      </c>
    </row>
    <row r="84" spans="3:14">
      <c r="C84" s="67">
        <f>C82-C83</f>
        <v>5750000</v>
      </c>
      <c r="L84" s="67"/>
      <c r="N84" s="67">
        <v>17133281</v>
      </c>
    </row>
    <row r="85" spans="3:14">
      <c r="L85" s="67">
        <v>12582350</v>
      </c>
      <c r="N85" s="108">
        <v>9043281</v>
      </c>
    </row>
    <row r="86" spans="3:14">
      <c r="C86" s="67">
        <v>25465216</v>
      </c>
      <c r="L86" s="67">
        <v>20592832</v>
      </c>
      <c r="N86" s="67">
        <f>N84-N85</f>
        <v>8090000</v>
      </c>
    </row>
    <row r="87" spans="3:14" ht="15.5">
      <c r="C87" s="182">
        <v>14426216</v>
      </c>
      <c r="L87" s="67">
        <f>L86-L85</f>
        <v>8010482</v>
      </c>
    </row>
    <row r="88" spans="3:14">
      <c r="C88" s="67">
        <f>C86-C87</f>
        <v>11039000</v>
      </c>
      <c r="N88" s="231">
        <v>11444106</v>
      </c>
    </row>
    <row r="89" spans="3:14">
      <c r="L89" s="67">
        <v>26046250</v>
      </c>
      <c r="N89" s="108">
        <v>8327942</v>
      </c>
    </row>
    <row r="90" spans="3:14">
      <c r="C90" s="67">
        <v>30072532</v>
      </c>
      <c r="L90" s="67">
        <v>14623750</v>
      </c>
      <c r="N90" s="67">
        <f>N88-N89</f>
        <v>3116164</v>
      </c>
    </row>
    <row r="91" spans="3:14" ht="15.5">
      <c r="C91" s="136">
        <v>11916510</v>
      </c>
      <c r="L91" s="67">
        <f>L89-L90</f>
        <v>11422500</v>
      </c>
    </row>
    <row r="92" spans="3:14">
      <c r="C92" s="67">
        <f>C90-C91</f>
        <v>18156022</v>
      </c>
      <c r="N92" s="67">
        <v>59944155</v>
      </c>
    </row>
    <row r="93" spans="3:14">
      <c r="L93" s="67">
        <v>5952935</v>
      </c>
    </row>
    <row r="94" spans="3:14">
      <c r="C94" s="67">
        <v>19438208</v>
      </c>
      <c r="L94" s="67">
        <v>3125000</v>
      </c>
      <c r="N94" s="67">
        <v>24547500</v>
      </c>
    </row>
    <row r="95" spans="3:14" ht="15.5">
      <c r="C95" s="182">
        <v>10146208</v>
      </c>
      <c r="L95" s="67">
        <f>L93-L94</f>
        <v>2827935</v>
      </c>
      <c r="N95" s="108">
        <v>5162500</v>
      </c>
    </row>
    <row r="96" spans="3:14">
      <c r="C96" s="67">
        <f>C94-C95</f>
        <v>9292000</v>
      </c>
      <c r="N96" s="67">
        <f>N94-N95</f>
        <v>19385000</v>
      </c>
    </row>
    <row r="98" spans="3:14">
      <c r="C98" s="67">
        <v>11274793</v>
      </c>
      <c r="N98" s="67">
        <v>1459650</v>
      </c>
    </row>
    <row r="99" spans="3:14" ht="15.5">
      <c r="C99" s="182" t="s">
        <v>299</v>
      </c>
      <c r="L99" s="228">
        <v>2200875</v>
      </c>
      <c r="N99" s="108">
        <v>1459650</v>
      </c>
    </row>
    <row r="100" spans="3:14">
      <c r="C100" s="67" t="e">
        <f>C98-C99</f>
        <v>#VALUE!</v>
      </c>
      <c r="L100" s="67">
        <v>7324775</v>
      </c>
      <c r="N100" s="67">
        <f>N98-N99</f>
        <v>0</v>
      </c>
    </row>
    <row r="101" spans="3:14">
      <c r="L101" s="67">
        <f>L100-L99</f>
        <v>5123900</v>
      </c>
      <c r="N101" s="67">
        <v>12704894</v>
      </c>
    </row>
    <row r="102" spans="3:14">
      <c r="C102" s="67">
        <v>8760175</v>
      </c>
      <c r="N102" s="108">
        <v>294894</v>
      </c>
    </row>
    <row r="103" spans="3:14">
      <c r="L103" s="67">
        <v>31164055</v>
      </c>
      <c r="N103" s="67">
        <f>N101-N102</f>
        <v>12410000</v>
      </c>
    </row>
    <row r="104" spans="3:14">
      <c r="L104" s="67">
        <v>19991055</v>
      </c>
    </row>
    <row r="105" spans="3:14">
      <c r="L105" s="67">
        <f>L103-L104</f>
        <v>11173000</v>
      </c>
      <c r="N105" s="67">
        <v>12788299</v>
      </c>
    </row>
    <row r="106" spans="3:14">
      <c r="L106" s="67"/>
      <c r="N106" s="108">
        <v>11777100</v>
      </c>
    </row>
    <row r="107" spans="3:14">
      <c r="L107" s="67">
        <v>90117129</v>
      </c>
      <c r="N107" s="67">
        <f>N105-N106</f>
        <v>1011199</v>
      </c>
    </row>
    <row r="108" spans="3:14">
      <c r="L108" s="67">
        <v>116697962</v>
      </c>
    </row>
    <row r="109" spans="3:14">
      <c r="L109" s="67">
        <f>L108-L107</f>
        <v>26580833</v>
      </c>
      <c r="N109" s="67">
        <v>8395000</v>
      </c>
    </row>
    <row r="110" spans="3:14">
      <c r="L110" s="67"/>
      <c r="N110" s="108">
        <v>244200</v>
      </c>
    </row>
    <row r="111" spans="3:14">
      <c r="L111" s="108"/>
      <c r="N111" s="67">
        <f>N109-N110</f>
        <v>8150800</v>
      </c>
    </row>
    <row r="112" spans="3:14">
      <c r="L112" s="229">
        <v>32219977</v>
      </c>
    </row>
    <row r="113" spans="12:14">
      <c r="L113" s="229">
        <v>16344890</v>
      </c>
      <c r="N113" s="67">
        <v>7022560</v>
      </c>
    </row>
    <row r="114" spans="12:14">
      <c r="L114" s="108">
        <f>L112-L113</f>
        <v>15875087</v>
      </c>
      <c r="N114" s="108">
        <v>523920</v>
      </c>
    </row>
    <row r="115" spans="12:14">
      <c r="L115" s="67"/>
      <c r="N115" s="67">
        <f>N113-N114</f>
        <v>6498640</v>
      </c>
    </row>
    <row r="116" spans="12:14">
      <c r="L116" s="229">
        <v>61856500</v>
      </c>
    </row>
    <row r="117" spans="12:14">
      <c r="L117" s="229">
        <v>35777000</v>
      </c>
      <c r="N117" s="67">
        <v>5952935</v>
      </c>
    </row>
    <row r="118" spans="12:14">
      <c r="L118" s="67">
        <f>L116-L117</f>
        <v>26079500</v>
      </c>
      <c r="N118" s="108">
        <v>1875000</v>
      </c>
    </row>
    <row r="119" spans="12:14">
      <c r="L119" s="67"/>
      <c r="N119" s="67">
        <f>N117-N118</f>
        <v>4077935</v>
      </c>
    </row>
    <row r="120" spans="12:14">
      <c r="L120" s="229">
        <v>51067230</v>
      </c>
      <c r="N120" s="67">
        <v>31164055</v>
      </c>
    </row>
    <row r="121" spans="12:14">
      <c r="L121" s="229">
        <v>22562000</v>
      </c>
      <c r="N121" s="108">
        <v>14465451</v>
      </c>
    </row>
    <row r="122" spans="12:14">
      <c r="L122" s="67">
        <f>L120-L121</f>
        <v>28505230</v>
      </c>
      <c r="N122" s="67">
        <f>N120-N121</f>
        <v>16698604</v>
      </c>
    </row>
    <row r="123" spans="12:14">
      <c r="L123" s="67"/>
      <c r="N123" s="67">
        <v>116697962</v>
      </c>
    </row>
    <row r="124" spans="12:14">
      <c r="L124" s="67">
        <v>26310650</v>
      </c>
      <c r="N124" s="108">
        <v>47543328</v>
      </c>
    </row>
    <row r="125" spans="12:14">
      <c r="L125" s="67">
        <v>5860650</v>
      </c>
      <c r="N125" s="67">
        <f>N123-N124</f>
        <v>69154634</v>
      </c>
    </row>
    <row r="126" spans="12:14">
      <c r="L126" s="229">
        <f>L124-L125</f>
        <v>20450000</v>
      </c>
      <c r="N126" s="229">
        <v>61856500</v>
      </c>
    </row>
    <row r="127" spans="12:14">
      <c r="L127" s="67">
        <v>96772764</v>
      </c>
      <c r="N127" s="108">
        <v>22500000</v>
      </c>
    </row>
    <row r="128" spans="12:14">
      <c r="L128" s="67">
        <v>13705199</v>
      </c>
      <c r="N128" s="67">
        <f>N126-N127</f>
        <v>39356500</v>
      </c>
    </row>
    <row r="129" spans="12:14">
      <c r="L129" s="229">
        <f>L127-L128</f>
        <v>83067565</v>
      </c>
      <c r="N129" s="67">
        <v>78383014</v>
      </c>
    </row>
    <row r="130" spans="12:14">
      <c r="L130" s="67"/>
      <c r="N130" s="108">
        <v>6460000</v>
      </c>
    </row>
    <row r="131" spans="12:14">
      <c r="L131" s="67">
        <v>11758504</v>
      </c>
      <c r="N131" s="67">
        <f>N129-N130</f>
        <v>71923014</v>
      </c>
    </row>
    <row r="132" spans="12:14">
      <c r="L132" s="67">
        <v>4400000</v>
      </c>
      <c r="N132" s="67">
        <v>4600000</v>
      </c>
    </row>
    <row r="133" spans="12:14">
      <c r="L133" s="67"/>
      <c r="N133" s="231">
        <v>11444106</v>
      </c>
    </row>
    <row r="134" spans="12:14">
      <c r="L134" s="67">
        <v>181923453</v>
      </c>
      <c r="N134" s="108">
        <v>3116164</v>
      </c>
    </row>
    <row r="135" spans="12:14">
      <c r="L135" s="67">
        <v>17133281</v>
      </c>
      <c r="N135" s="67">
        <f>N133-N134</f>
        <v>8327942</v>
      </c>
    </row>
    <row r="136" spans="12:14">
      <c r="L136" s="67">
        <f>L134-L135</f>
        <v>164790172</v>
      </c>
    </row>
    <row r="137" spans="12:14">
      <c r="L137" s="108"/>
      <c r="N137" s="67">
        <v>132355500</v>
      </c>
    </row>
    <row r="138" spans="12:14">
      <c r="L138" s="231">
        <v>11444106</v>
      </c>
      <c r="N138" s="108">
        <v>19385000</v>
      </c>
    </row>
    <row r="139" spans="12:14">
      <c r="L139" s="231">
        <v>11444106</v>
      </c>
      <c r="N139" s="67">
        <f>N137-N138</f>
        <v>112970500</v>
      </c>
    </row>
    <row r="140" spans="12:14">
      <c r="L140" s="108"/>
      <c r="N140" s="67">
        <v>12704894</v>
      </c>
    </row>
    <row r="141" spans="12:14">
      <c r="L141" s="67">
        <v>11946800</v>
      </c>
      <c r="N141" s="108">
        <v>12410000</v>
      </c>
    </row>
    <row r="142" spans="12:14">
      <c r="L142" s="67">
        <v>11946800</v>
      </c>
      <c r="N142" s="67">
        <f>N140-N141</f>
        <v>294894</v>
      </c>
    </row>
    <row r="143" spans="12:14">
      <c r="L143" s="108"/>
      <c r="N143" s="67">
        <v>12643000</v>
      </c>
    </row>
    <row r="144" spans="12:14">
      <c r="L144" s="67">
        <v>20014651</v>
      </c>
      <c r="N144" s="67">
        <v>11317000</v>
      </c>
    </row>
    <row r="145" spans="12:14">
      <c r="L145" s="108"/>
      <c r="N145" s="108">
        <v>3625000</v>
      </c>
    </row>
    <row r="146" spans="12:14">
      <c r="L146" s="67">
        <v>164542513</v>
      </c>
      <c r="N146" s="67">
        <f>N144-N145</f>
        <v>7692000</v>
      </c>
    </row>
    <row r="147" spans="12:14">
      <c r="L147" s="67">
        <v>59944155</v>
      </c>
    </row>
    <row r="148" spans="12:14">
      <c r="L148" s="108">
        <f>L146-L147</f>
        <v>104598358</v>
      </c>
    </row>
    <row r="149" spans="12:14">
      <c r="L149" s="67"/>
    </row>
    <row r="150" spans="12:14">
      <c r="L150" s="67">
        <v>246223780</v>
      </c>
    </row>
    <row r="151" spans="12:14">
      <c r="L151" s="67">
        <v>24547500</v>
      </c>
    </row>
    <row r="152" spans="12:14">
      <c r="L152" s="67">
        <f>L150-L151</f>
        <v>221676280</v>
      </c>
    </row>
    <row r="154" spans="12:14">
      <c r="L154" s="67">
        <v>7452059</v>
      </c>
    </row>
    <row r="155" spans="12:14">
      <c r="L155" s="67">
        <v>1459650</v>
      </c>
    </row>
    <row r="156" spans="12:14">
      <c r="L156" s="67">
        <f>L154-L155</f>
        <v>5992409</v>
      </c>
    </row>
    <row r="158" spans="12:14">
      <c r="L158" s="67">
        <v>12704894</v>
      </c>
    </row>
    <row r="159" spans="12:14">
      <c r="L159" s="67">
        <v>12704894</v>
      </c>
    </row>
    <row r="161" spans="12:12">
      <c r="L161" s="67">
        <v>12788299</v>
      </c>
    </row>
    <row r="162" spans="12:12">
      <c r="L162" s="67">
        <v>12788299</v>
      </c>
    </row>
    <row r="164" spans="12:12">
      <c r="L164" s="67">
        <v>17027000</v>
      </c>
    </row>
    <row r="165" spans="12:12">
      <c r="L165" s="67">
        <v>12263000</v>
      </c>
    </row>
    <row r="166" spans="12:12">
      <c r="L166" s="67">
        <f>L164-L165</f>
        <v>4764000</v>
      </c>
    </row>
    <row r="168" spans="12:12">
      <c r="L168" s="67">
        <v>11317000</v>
      </c>
    </row>
    <row r="169" spans="12:12">
      <c r="L169" s="67">
        <v>3625000</v>
      </c>
    </row>
    <row r="170" spans="12:12">
      <c r="L170" s="67">
        <f>L168-L169</f>
        <v>7692000</v>
      </c>
    </row>
    <row r="172" spans="12:12">
      <c r="L172" s="67">
        <v>9415000</v>
      </c>
    </row>
    <row r="173" spans="12:12">
      <c r="L173" s="67">
        <v>8395000</v>
      </c>
    </row>
    <row r="174" spans="12:12">
      <c r="L174" s="67">
        <f>L172-L173</f>
        <v>1020000</v>
      </c>
    </row>
    <row r="176" spans="12:12">
      <c r="L176" s="67">
        <v>7022560</v>
      </c>
    </row>
    <row r="177" spans="12:12">
      <c r="L177" s="67">
        <v>7022560</v>
      </c>
    </row>
  </sheetData>
  <conditionalFormatting sqref="C2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{59C531CF-92B1-4E92-8126-ECAA7183560C}</x14:id>
        </ext>
      </extLst>
    </cfRule>
  </conditionalFormatting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C531CF-92B1-4E92-8126-ECAA7183560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ARPUS</vt:lpstr>
      <vt:lpstr>Sheet2</vt:lpstr>
      <vt:lpstr>HIT</vt:lpstr>
      <vt:lpstr>Sheet3</vt:lpstr>
      <vt:lpstr>HIT!OLE_LINK1</vt:lpstr>
      <vt:lpstr>HIT!OLE_LINK3</vt:lpstr>
      <vt:lpstr>ARPUS!Print_Area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</dc:creator>
  <cp:lastModifiedBy>user</cp:lastModifiedBy>
  <cp:lastPrinted>2024-10-09T08:16:42Z</cp:lastPrinted>
  <dcterms:created xsi:type="dcterms:W3CDTF">2021-05-03T02:15:07Z</dcterms:created>
  <dcterms:modified xsi:type="dcterms:W3CDTF">2026-10-09T03:13:13Z</dcterms:modified>
</cp:coreProperties>
</file>