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RENCANAAN 2026\Monev renja 2026\"/>
    </mc:Choice>
  </mc:AlternateContent>
  <xr:revisionPtr revIDLastSave="0" documentId="13_ncr:1_{3E0371DF-1F6A-4E23-B893-A0D5AFDCD7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PUS" sheetId="6" r:id="rId1"/>
    <sheet name="Sheet2" sheetId="8" r:id="rId2"/>
    <sheet name="HIT" sheetId="7" r:id="rId3"/>
    <sheet name="Sheet3" sheetId="9" r:id="rId4"/>
  </sheets>
  <definedNames>
    <definedName name="_xlnm._FilterDatabase" localSheetId="0" hidden="1">ARPUS!$A$11:$AL$78</definedName>
    <definedName name="OLE_LINK1" localSheetId="2">HIT!$E$7</definedName>
    <definedName name="OLE_LINK3" localSheetId="2">HIT!$E$7</definedName>
    <definedName name="_xlnm.Print_Area" localSheetId="0">ARPUS!$D$1:$AL$92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41" i="6" l="1"/>
  <c r="Z41" i="6"/>
  <c r="W41" i="6"/>
  <c r="T41" i="6"/>
  <c r="R38" i="6"/>
  <c r="Z48" i="6" l="1"/>
  <c r="W48" i="6"/>
  <c r="T48" i="6"/>
  <c r="Q48" i="6"/>
  <c r="AB12" i="6" l="1"/>
  <c r="AD15" i="6"/>
  <c r="U33" i="6"/>
  <c r="U29" i="6"/>
  <c r="U21" i="6"/>
  <c r="U16" i="6"/>
  <c r="U13" i="6"/>
  <c r="R33" i="6"/>
  <c r="R29" i="6"/>
  <c r="R21" i="6"/>
  <c r="R19" i="6"/>
  <c r="R16" i="6"/>
  <c r="R13" i="6"/>
  <c r="C100" i="9"/>
  <c r="C96" i="9"/>
  <c r="C92" i="9"/>
  <c r="C88" i="9"/>
  <c r="C84" i="9"/>
  <c r="C80" i="9"/>
  <c r="C76" i="9"/>
  <c r="C72" i="9"/>
  <c r="C30" i="9"/>
  <c r="U20" i="6"/>
  <c r="L69" i="9"/>
  <c r="L66" i="9"/>
  <c r="L63" i="9"/>
  <c r="L60" i="9"/>
  <c r="L57" i="9"/>
  <c r="L54" i="9"/>
  <c r="L51" i="9"/>
  <c r="L48" i="9"/>
  <c r="L45" i="9"/>
  <c r="L42" i="9"/>
  <c r="L38" i="9"/>
  <c r="L35" i="9"/>
  <c r="L32" i="9"/>
  <c r="L29" i="9"/>
  <c r="L26" i="9"/>
  <c r="L23" i="9"/>
  <c r="L20" i="9"/>
  <c r="L17" i="9"/>
  <c r="C64" i="9"/>
  <c r="C61" i="9"/>
  <c r="C58" i="9"/>
  <c r="C54" i="9"/>
  <c r="C51" i="9"/>
  <c r="C48" i="9"/>
  <c r="C45" i="9"/>
  <c r="C41" i="9"/>
  <c r="C36" i="9"/>
  <c r="C33" i="9"/>
  <c r="C27" i="9"/>
  <c r="C24" i="9"/>
  <c r="C21" i="9"/>
  <c r="C17" i="9"/>
  <c r="AB48" i="6"/>
  <c r="AE48" i="6" s="1"/>
  <c r="AD48" i="6"/>
  <c r="AF48" i="6" s="1"/>
  <c r="O33" i="6"/>
  <c r="R12" i="6" l="1"/>
  <c r="L33" i="6"/>
  <c r="AQ12" i="6" l="1"/>
  <c r="X33" i="6" l="1"/>
  <c r="AY21" i="7" l="1"/>
  <c r="AU21" i="7"/>
  <c r="AZ86" i="7"/>
  <c r="AZ83" i="7"/>
  <c r="AZ82" i="7"/>
  <c r="AZ78" i="7"/>
  <c r="AZ77" i="7"/>
  <c r="AZ76" i="7"/>
  <c r="AZ75" i="7"/>
  <c r="AZ74" i="7"/>
  <c r="AZ73" i="7"/>
  <c r="AZ72" i="7"/>
  <c r="AZ71" i="7"/>
  <c r="AZ68" i="7"/>
  <c r="AZ67" i="7"/>
  <c r="AZ66" i="7"/>
  <c r="AZ65" i="7"/>
  <c r="AZ61" i="7"/>
  <c r="AZ60" i="7"/>
  <c r="AZ56" i="7"/>
  <c r="AZ55" i="7"/>
  <c r="AZ52" i="7"/>
  <c r="AZ49" i="7"/>
  <c r="AZ48" i="7"/>
  <c r="AZ47" i="7"/>
  <c r="AZ43" i="7"/>
  <c r="AZ42" i="7"/>
  <c r="AZ39" i="7"/>
  <c r="AZ38" i="7"/>
  <c r="AZ37" i="7"/>
  <c r="AZ34" i="7"/>
  <c r="AZ33" i="7"/>
  <c r="AZ32" i="7"/>
  <c r="AZ31" i="7"/>
  <c r="AZ28" i="7"/>
  <c r="AZ27" i="7"/>
  <c r="AZ26" i="7"/>
  <c r="AZ25" i="7"/>
  <c r="AZ24" i="7"/>
  <c r="AZ23" i="7"/>
  <c r="AZ22" i="7"/>
  <c r="AZ21" i="7" s="1"/>
  <c r="AZ19" i="7"/>
  <c r="AZ18" i="7"/>
  <c r="AZ15" i="7"/>
  <c r="AX15" i="7"/>
  <c r="AU14" i="7"/>
  <c r="AU36" i="7"/>
  <c r="AX42" i="7"/>
  <c r="AA33" i="6" l="1"/>
  <c r="AB68" i="6"/>
  <c r="AU85" i="7" l="1"/>
  <c r="AU81" i="7"/>
  <c r="AU80" i="7" s="1"/>
  <c r="AU70" i="7"/>
  <c r="AU63" i="7" s="1"/>
  <c r="AU64" i="7"/>
  <c r="AU59" i="7"/>
  <c r="AU58" i="7" s="1"/>
  <c r="AU54" i="7"/>
  <c r="AU51" i="7"/>
  <c r="AU46" i="7"/>
  <c r="AU45" i="7" s="1"/>
  <c r="AU41" i="7"/>
  <c r="AU30" i="7"/>
  <c r="AU17" i="7"/>
  <c r="AX23" i="7"/>
  <c r="AX86" i="7"/>
  <c r="AX83" i="7"/>
  <c r="AX82" i="7"/>
  <c r="AX81" i="7"/>
  <c r="AX78" i="7"/>
  <c r="AX77" i="7"/>
  <c r="AX76" i="7"/>
  <c r="AX75" i="7"/>
  <c r="AX74" i="7"/>
  <c r="AX73" i="7"/>
  <c r="AX72" i="7"/>
  <c r="AX71" i="7"/>
  <c r="AX68" i="7"/>
  <c r="AX67" i="7"/>
  <c r="AX66" i="7"/>
  <c r="AX65" i="7"/>
  <c r="AX64" i="7"/>
  <c r="AX61" i="7"/>
  <c r="AX60" i="7"/>
  <c r="AX56" i="7"/>
  <c r="AX55" i="7"/>
  <c r="AX52" i="7"/>
  <c r="AX49" i="7"/>
  <c r="AX48" i="7"/>
  <c r="AX47" i="7"/>
  <c r="AX43" i="7"/>
  <c r="AX39" i="7"/>
  <c r="AX38" i="7"/>
  <c r="AX37" i="7"/>
  <c r="AX34" i="7"/>
  <c r="AX33" i="7"/>
  <c r="AX32" i="7"/>
  <c r="AX31" i="7"/>
  <c r="AX28" i="7"/>
  <c r="AX27" i="7"/>
  <c r="AX26" i="7"/>
  <c r="AX25" i="7"/>
  <c r="AX24" i="7"/>
  <c r="AX22" i="7"/>
  <c r="AX19" i="7"/>
  <c r="AX18" i="7"/>
  <c r="AG15" i="7"/>
  <c r="AG19" i="7"/>
  <c r="AB74" i="6" l="1"/>
  <c r="AB17" i="6" l="1"/>
  <c r="AB18" i="6"/>
  <c r="AB51" i="6" l="1"/>
  <c r="AB29" i="6"/>
  <c r="AG86" i="7"/>
  <c r="AG83" i="7"/>
  <c r="AG82" i="7"/>
  <c r="AG81" i="7"/>
  <c r="AG78" i="7"/>
  <c r="AG77" i="7"/>
  <c r="AG76" i="7"/>
  <c r="AG75" i="7"/>
  <c r="AG74" i="7"/>
  <c r="AG73" i="7"/>
  <c r="AG72" i="7"/>
  <c r="AG71" i="7"/>
  <c r="AG68" i="7"/>
  <c r="AG67" i="7"/>
  <c r="AG66" i="7"/>
  <c r="AG65" i="7"/>
  <c r="AG64" i="7"/>
  <c r="AG61" i="7"/>
  <c r="AG60" i="7"/>
  <c r="U77" i="6" s="1"/>
  <c r="U75" i="6" s="1"/>
  <c r="AG56" i="7"/>
  <c r="AG55" i="7"/>
  <c r="AG52" i="7"/>
  <c r="AG49" i="7"/>
  <c r="AG48" i="7"/>
  <c r="AG47" i="7"/>
  <c r="AG43" i="7"/>
  <c r="AG42" i="7"/>
  <c r="AG39" i="7"/>
  <c r="AG38" i="7"/>
  <c r="AG37" i="7"/>
  <c r="AG34" i="7"/>
  <c r="AG33" i="7"/>
  <c r="AG32" i="7"/>
  <c r="AG31" i="7"/>
  <c r="AG28" i="7"/>
  <c r="AG27" i="7"/>
  <c r="AG26" i="7"/>
  <c r="AG25" i="7"/>
  <c r="AG24" i="7"/>
  <c r="AG23" i="7"/>
  <c r="AG22" i="7"/>
  <c r="AG18" i="7"/>
  <c r="B8" i="7"/>
  <c r="C9" i="7" s="1"/>
  <c r="AG12" i="6" l="1"/>
  <c r="AJ12" i="6" s="1"/>
  <c r="AO12" i="6"/>
  <c r="AE12" i="6"/>
  <c r="AB77" i="6"/>
  <c r="AB13" i="6"/>
  <c r="AG13" i="6" l="1"/>
  <c r="AJ13" i="6" s="1"/>
  <c r="AO13" i="6"/>
  <c r="AE13" i="6"/>
  <c r="AB64" i="6" l="1"/>
  <c r="AB46" i="6" l="1"/>
  <c r="AB38" i="6"/>
  <c r="AG17" i="6" l="1"/>
  <c r="AB16" i="6"/>
  <c r="AB15" i="6"/>
  <c r="X21" i="6"/>
  <c r="R75" i="6"/>
  <c r="N12" i="6"/>
  <c r="K51" i="6"/>
  <c r="I46" i="6" l="1"/>
  <c r="AB69" i="6" l="1"/>
  <c r="AE69" i="6" s="1"/>
  <c r="AG51" i="6"/>
  <c r="AJ51" i="6" s="1"/>
  <c r="AB52" i="6"/>
  <c r="AE52" i="6" s="1"/>
  <c r="AB55" i="6"/>
  <c r="AE55" i="6" s="1"/>
  <c r="AB65" i="6"/>
  <c r="AE65" i="6" s="1"/>
  <c r="AE64" i="6"/>
  <c r="AB53" i="6"/>
  <c r="AA75" i="6"/>
  <c r="AA74" i="6" s="1"/>
  <c r="AA52" i="6"/>
  <c r="AD45" i="6"/>
  <c r="AG55" i="6" l="1"/>
  <c r="AJ55" i="6" s="1"/>
  <c r="AG69" i="6"/>
  <c r="AJ69" i="6" s="1"/>
  <c r="AG52" i="6"/>
  <c r="AJ52" i="6" s="1"/>
  <c r="AE51" i="6"/>
  <c r="X75" i="6" l="1"/>
  <c r="R74" i="6"/>
  <c r="AA71" i="6"/>
  <c r="X71" i="6"/>
  <c r="U71" i="6"/>
  <c r="R71" i="6"/>
  <c r="O71" i="6"/>
  <c r="O69" i="6"/>
  <c r="AA69" i="6"/>
  <c r="X69" i="6"/>
  <c r="U69" i="6"/>
  <c r="R69" i="6"/>
  <c r="AA65" i="6"/>
  <c r="X65" i="6"/>
  <c r="U65" i="6"/>
  <c r="R65" i="6"/>
  <c r="X55" i="6"/>
  <c r="X52" i="6"/>
  <c r="AA55" i="6"/>
  <c r="AA51" i="6" s="1"/>
  <c r="U55" i="6"/>
  <c r="R55" i="6"/>
  <c r="U52" i="6"/>
  <c r="R52" i="6"/>
  <c r="AA46" i="6"/>
  <c r="X46" i="6"/>
  <c r="U46" i="6"/>
  <c r="R46" i="6"/>
  <c r="AA38" i="6"/>
  <c r="U38" i="6"/>
  <c r="X38" i="6"/>
  <c r="X64" i="6" l="1"/>
  <c r="X37" i="6"/>
  <c r="U64" i="6"/>
  <c r="R51" i="6"/>
  <c r="R64" i="6"/>
  <c r="AD75" i="6"/>
  <c r="R37" i="6"/>
  <c r="AA64" i="6"/>
  <c r="AD69" i="6"/>
  <c r="AF69" i="6" s="1"/>
  <c r="U37" i="6"/>
  <c r="J19" i="8"/>
  <c r="K19" i="8" s="1"/>
  <c r="J20" i="8"/>
  <c r="K20" i="8" s="1"/>
  <c r="J21" i="8"/>
  <c r="K21" i="8" s="1"/>
  <c r="J22" i="8"/>
  <c r="K22" i="8" s="1"/>
  <c r="J23" i="8"/>
  <c r="K23" i="8" s="1"/>
  <c r="J24" i="8"/>
  <c r="K24" i="8"/>
  <c r="J25" i="8"/>
  <c r="K25" i="8" s="1"/>
  <c r="J26" i="8"/>
  <c r="K26" i="8"/>
  <c r="J27" i="8"/>
  <c r="K27" i="8" s="1"/>
  <c r="J28" i="8"/>
  <c r="K28" i="8"/>
  <c r="J29" i="8"/>
  <c r="K29" i="8" s="1"/>
  <c r="J30" i="8"/>
  <c r="K30" i="8" s="1"/>
  <c r="J8" i="8"/>
  <c r="K8" i="8" s="1"/>
  <c r="J9" i="8"/>
  <c r="K9" i="8" s="1"/>
  <c r="J10" i="8"/>
  <c r="K10" i="8" s="1"/>
  <c r="J11" i="8"/>
  <c r="K11" i="8" s="1"/>
  <c r="J12" i="8"/>
  <c r="K12" i="8" s="1"/>
  <c r="J13" i="8"/>
  <c r="K13" i="8" s="1"/>
  <c r="J14" i="8"/>
  <c r="K14" i="8" s="1"/>
  <c r="J15" i="8"/>
  <c r="K15" i="8" s="1"/>
  <c r="J16" i="8"/>
  <c r="K16" i="8" s="1"/>
  <c r="J17" i="8"/>
  <c r="K17" i="8" s="1"/>
  <c r="J18" i="8"/>
  <c r="K18" i="8" s="1"/>
  <c r="J6" i="8"/>
  <c r="K6" i="8" s="1"/>
  <c r="J7" i="8"/>
  <c r="K7" i="8" s="1"/>
  <c r="AD64" i="6" l="1"/>
  <c r="AN64" i="6" s="1"/>
  <c r="AD55" i="6"/>
  <c r="AB54" i="6"/>
  <c r="AD43" i="6"/>
  <c r="AD42" i="6"/>
  <c r="AD41" i="6"/>
  <c r="AF41" i="6" s="1"/>
  <c r="AD39" i="6"/>
  <c r="AD23" i="6"/>
  <c r="AB14" i="6"/>
  <c r="AG14" i="6" s="1"/>
  <c r="AE14" i="6" l="1"/>
  <c r="AB39" i="6"/>
  <c r="AE39" i="6" s="1"/>
  <c r="AI39" i="6"/>
  <c r="AK39" i="6" s="1"/>
  <c r="Q39" i="6"/>
  <c r="T39" i="6" s="1"/>
  <c r="W39" i="6" s="1"/>
  <c r="Z39" i="6" s="1"/>
  <c r="X51" i="6" l="1"/>
  <c r="AD52" i="6"/>
  <c r="U51" i="6"/>
  <c r="AF39" i="6"/>
  <c r="AC39" i="6"/>
  <c r="AH39" i="6" s="1"/>
  <c r="AG39" i="6"/>
  <c r="AJ39" i="6" s="1"/>
  <c r="AD77" i="6"/>
  <c r="AD76" i="6"/>
  <c r="AB76" i="6"/>
  <c r="AE76" i="6" s="1"/>
  <c r="AB75" i="6"/>
  <c r="AG75" i="6" s="1"/>
  <c r="AJ75" i="6" s="1"/>
  <c r="X74" i="6"/>
  <c r="U74" i="6"/>
  <c r="Q75" i="6"/>
  <c r="AC75" i="6" s="1"/>
  <c r="AH75" i="6" s="1"/>
  <c r="N69" i="6"/>
  <c r="AD70" i="6"/>
  <c r="AB70" i="6"/>
  <c r="AG70" i="6" s="1"/>
  <c r="AJ70" i="6" s="1"/>
  <c r="AD66" i="6"/>
  <c r="AB66" i="6"/>
  <c r="AG66" i="6" s="1"/>
  <c r="AJ66" i="6" s="1"/>
  <c r="Q66" i="6"/>
  <c r="T66" i="6" s="1"/>
  <c r="W66" i="6" s="1"/>
  <c r="Z66" i="6" s="1"/>
  <c r="N67" i="6"/>
  <c r="AD56" i="6"/>
  <c r="AB56" i="6"/>
  <c r="AD54" i="6"/>
  <c r="AG54" i="6"/>
  <c r="AJ54" i="6" s="1"/>
  <c r="Q54" i="6"/>
  <c r="T54" i="6" s="1"/>
  <c r="W54" i="6" s="1"/>
  <c r="Z54" i="6" s="1"/>
  <c r="AC54" i="6" s="1"/>
  <c r="AH54" i="6" s="1"/>
  <c r="AE53" i="6"/>
  <c r="AB50" i="6"/>
  <c r="AG50" i="6" s="1"/>
  <c r="AG53" i="6"/>
  <c r="AJ53" i="6" s="1"/>
  <c r="AD53" i="6"/>
  <c r="AF53" i="6" s="1"/>
  <c r="AD50" i="6"/>
  <c r="AI41" i="6"/>
  <c r="AK41" i="6" s="1"/>
  <c r="AB40" i="6"/>
  <c r="AG40" i="6" s="1"/>
  <c r="AB41" i="6"/>
  <c r="AG41" i="6" s="1"/>
  <c r="AJ41" i="6" s="1"/>
  <c r="AC66" i="6" l="1"/>
  <c r="AH66" i="6" s="1"/>
  <c r="AD51" i="6"/>
  <c r="AN51" i="6" s="1"/>
  <c r="AG77" i="6"/>
  <c r="AJ77" i="6" s="1"/>
  <c r="AE77" i="6"/>
  <c r="AD74" i="6"/>
  <c r="T75" i="6"/>
  <c r="W75" i="6" s="1"/>
  <c r="Z75" i="6" s="1"/>
  <c r="AE74" i="6"/>
  <c r="AG74" i="6"/>
  <c r="AJ74" i="6" s="1"/>
  <c r="T69" i="6"/>
  <c r="Q69" i="6"/>
  <c r="W69" i="6" s="1"/>
  <c r="Z69" i="6" s="1"/>
  <c r="AC69" i="6" s="1"/>
  <c r="AH69" i="6" s="1"/>
  <c r="AE40" i="6"/>
  <c r="AG56" i="6"/>
  <c r="AJ56" i="6" s="1"/>
  <c r="AE41" i="6"/>
  <c r="AF77" i="6"/>
  <c r="AI76" i="6"/>
  <c r="AK76" i="6" s="1"/>
  <c r="AI70" i="6"/>
  <c r="AK70" i="6" s="1"/>
  <c r="AF66" i="6"/>
  <c r="AF56" i="6"/>
  <c r="AI54" i="6"/>
  <c r="AK54" i="6" s="1"/>
  <c r="AI53" i="6"/>
  <c r="AK53" i="6" s="1"/>
  <c r="AF76" i="6"/>
  <c r="AG76" i="6"/>
  <c r="AJ76" i="6" s="1"/>
  <c r="AI77" i="6"/>
  <c r="AK77" i="6" s="1"/>
  <c r="AE75" i="6"/>
  <c r="AE70" i="6"/>
  <c r="AF70" i="6"/>
  <c r="AE66" i="6"/>
  <c r="AI66" i="6"/>
  <c r="AK66" i="6" s="1"/>
  <c r="AE56" i="6"/>
  <c r="AI56" i="6"/>
  <c r="AK56" i="6" s="1"/>
  <c r="AE54" i="6"/>
  <c r="AF54" i="6"/>
  <c r="X29" i="6" l="1"/>
  <c r="Q77" i="6"/>
  <c r="Q76" i="6"/>
  <c r="O75" i="6"/>
  <c r="N74" i="6"/>
  <c r="Q74" i="6" s="1"/>
  <c r="I71" i="6"/>
  <c r="N70" i="6"/>
  <c r="Q70" i="6" s="1"/>
  <c r="O65" i="6"/>
  <c r="N56" i="6"/>
  <c r="Q56" i="6" s="1"/>
  <c r="T56" i="6" s="1"/>
  <c r="W56" i="6" s="1"/>
  <c r="Z56" i="6" s="1"/>
  <c r="AC56" i="6" s="1"/>
  <c r="AH56" i="6" s="1"/>
  <c r="N55" i="6"/>
  <c r="Q55" i="6" s="1"/>
  <c r="T55" i="6" s="1"/>
  <c r="W55" i="6" s="1"/>
  <c r="Z55" i="6" s="1"/>
  <c r="AC55" i="6" s="1"/>
  <c r="AH55" i="6" s="1"/>
  <c r="O55" i="6"/>
  <c r="AF55" i="6" s="1"/>
  <c r="L55" i="6"/>
  <c r="AI55" i="6" s="1"/>
  <c r="N53" i="6"/>
  <c r="Q53" i="6" s="1"/>
  <c r="T53" i="6" s="1"/>
  <c r="W53" i="6" s="1"/>
  <c r="Z53" i="6" s="1"/>
  <c r="AC53" i="6" s="1"/>
  <c r="AH53" i="6" s="1"/>
  <c r="K52" i="6"/>
  <c r="N52" i="6" s="1"/>
  <c r="Q52" i="6" s="1"/>
  <c r="N51" i="6"/>
  <c r="Q51" i="6" s="1"/>
  <c r="O52" i="6"/>
  <c r="AF52" i="6" s="1"/>
  <c r="L52" i="6"/>
  <c r="O46" i="6"/>
  <c r="O38" i="6"/>
  <c r="Q41" i="6"/>
  <c r="L51" i="6" l="1"/>
  <c r="T52" i="6"/>
  <c r="W52" i="6" s="1"/>
  <c r="Z52" i="6" s="1"/>
  <c r="AC52" i="6"/>
  <c r="AH52" i="6" s="1"/>
  <c r="T74" i="6"/>
  <c r="W74" i="6" s="1"/>
  <c r="Z74" i="6" s="1"/>
  <c r="AC74" i="6"/>
  <c r="AH74" i="6" s="1"/>
  <c r="AC70" i="6"/>
  <c r="AH70" i="6" s="1"/>
  <c r="T70" i="6"/>
  <c r="W70" i="6" s="1"/>
  <c r="Z70" i="6" s="1"/>
  <c r="AC76" i="6"/>
  <c r="AH76" i="6" s="1"/>
  <c r="T76" i="6"/>
  <c r="W76" i="6" s="1"/>
  <c r="Z76" i="6" s="1"/>
  <c r="AI51" i="6"/>
  <c r="AI52" i="6"/>
  <c r="AC77" i="6"/>
  <c r="AH77" i="6" s="1"/>
  <c r="T77" i="6"/>
  <c r="W77" i="6" s="1"/>
  <c r="Z77" i="6" s="1"/>
  <c r="AC51" i="6"/>
  <c r="AH51" i="6" s="1"/>
  <c r="T51" i="6"/>
  <c r="W51" i="6" s="1"/>
  <c r="Z51" i="6" s="1"/>
  <c r="O74" i="6"/>
  <c r="AF74" i="6" s="1"/>
  <c r="AF75" i="6"/>
  <c r="O64" i="6"/>
  <c r="O51" i="6"/>
  <c r="AF51" i="6" s="1"/>
  <c r="N36" i="6"/>
  <c r="N32" i="6"/>
  <c r="Q32" i="6" s="1"/>
  <c r="AD32" i="6"/>
  <c r="AB32" i="6"/>
  <c r="AE32" i="6" s="1"/>
  <c r="L75" i="6"/>
  <c r="L71" i="6"/>
  <c r="L69" i="6"/>
  <c r="AI69" i="6" s="1"/>
  <c r="L65" i="6"/>
  <c r="L46" i="6"/>
  <c r="L38" i="6"/>
  <c r="L29" i="6"/>
  <c r="L21" i="6"/>
  <c r="L19" i="6"/>
  <c r="L16" i="6"/>
  <c r="L13" i="6"/>
  <c r="I13" i="6"/>
  <c r="I16" i="6"/>
  <c r="I19" i="6"/>
  <c r="I21" i="6"/>
  <c r="I29" i="6"/>
  <c r="I33" i="6"/>
  <c r="I38" i="6"/>
  <c r="I52" i="6"/>
  <c r="I55" i="6"/>
  <c r="AK55" i="6" s="1"/>
  <c r="I65" i="6"/>
  <c r="I69" i="6"/>
  <c r="I75" i="6"/>
  <c r="I74" i="6" s="1"/>
  <c r="L12" i="6" l="1"/>
  <c r="I12" i="6"/>
  <c r="AK69" i="6"/>
  <c r="AK52" i="6"/>
  <c r="I51" i="6"/>
  <c r="AK51" i="6" s="1"/>
  <c r="L74" i="6"/>
  <c r="AI74" i="6" s="1"/>
  <c r="AK74" i="6" s="1"/>
  <c r="AI75" i="6"/>
  <c r="AK75" i="6" s="1"/>
  <c r="L37" i="6"/>
  <c r="AG32" i="6"/>
  <c r="AJ32" i="6" s="1"/>
  <c r="T32" i="6"/>
  <c r="W32" i="6" s="1"/>
  <c r="Z32" i="6" s="1"/>
  <c r="AC32" i="6"/>
  <c r="AH32" i="6" s="1"/>
  <c r="AI32" i="6"/>
  <c r="AK32" i="6" s="1"/>
  <c r="AF32" i="6"/>
  <c r="I37" i="6"/>
  <c r="I64" i="6"/>
  <c r="L64" i="6"/>
  <c r="I78" i="6" l="1"/>
  <c r="L78" i="6"/>
  <c r="AE38" i="6" l="1"/>
  <c r="AG38" i="6" l="1"/>
  <c r="AA21" i="6" l="1"/>
  <c r="AD14" i="6"/>
  <c r="AB67" i="6" l="1"/>
  <c r="AD67" i="6"/>
  <c r="AF67" i="6" l="1"/>
  <c r="AF42" i="6"/>
  <c r="AB42" i="6"/>
  <c r="Q42" i="6"/>
  <c r="T42" i="6" s="1"/>
  <c r="W42" i="6" s="1"/>
  <c r="Z42" i="6" s="1"/>
  <c r="AC42" i="6" s="1"/>
  <c r="AH42" i="6" s="1"/>
  <c r="AG42" i="6" l="1"/>
  <c r="AJ42" i="6" s="1"/>
  <c r="AE42" i="6"/>
  <c r="AI42" i="6"/>
  <c r="AK42" i="6" s="1"/>
  <c r="AB37" i="6"/>
  <c r="AE37" i="6" s="1"/>
  <c r="O13" i="6"/>
  <c r="Q12" i="6"/>
  <c r="T12" i="6" s="1"/>
  <c r="W12" i="6" s="1"/>
  <c r="Z12" i="6" s="1"/>
  <c r="AB33" i="6" l="1"/>
  <c r="AA19" i="6" l="1"/>
  <c r="O37" i="6" l="1"/>
  <c r="AA13" i="6"/>
  <c r="AD30" i="6"/>
  <c r="AB73" i="6"/>
  <c r="AA16" i="6"/>
  <c r="AA29" i="6"/>
  <c r="X19" i="6"/>
  <c r="AD33" i="6"/>
  <c r="U19" i="6"/>
  <c r="U12" i="6" s="1"/>
  <c r="J63" i="6"/>
  <c r="J62" i="6"/>
  <c r="J61" i="6"/>
  <c r="J60" i="6"/>
  <c r="J59" i="6"/>
  <c r="J58" i="6"/>
  <c r="J57" i="6"/>
  <c r="I57" i="6"/>
  <c r="I61" i="6"/>
  <c r="L61" i="6"/>
  <c r="L57" i="6"/>
  <c r="AA12" i="6" l="1"/>
  <c r="U78" i="6"/>
  <c r="AA37" i="6"/>
  <c r="AD37" i="6" s="1"/>
  <c r="O29" i="6"/>
  <c r="O21" i="6"/>
  <c r="O19" i="6"/>
  <c r="O16" i="6"/>
  <c r="AD19" i="6"/>
  <c r="AI63" i="6"/>
  <c r="AK63" i="6" s="1"/>
  <c r="AG63" i="6"/>
  <c r="AJ63" i="6" s="1"/>
  <c r="AI62" i="6"/>
  <c r="AK62" i="6" s="1"/>
  <c r="AG62" i="6"/>
  <c r="AJ62" i="6" s="1"/>
  <c r="AI61" i="6"/>
  <c r="AK61" i="6" s="1"/>
  <c r="AG61" i="6"/>
  <c r="AJ61" i="6" s="1"/>
  <c r="AI60" i="6"/>
  <c r="AK60" i="6" s="1"/>
  <c r="AG60" i="6"/>
  <c r="AJ60" i="6" s="1"/>
  <c r="AI59" i="6"/>
  <c r="AK59" i="6" s="1"/>
  <c r="AG59" i="6"/>
  <c r="AJ59" i="6" s="1"/>
  <c r="AI58" i="6"/>
  <c r="AK58" i="6" s="1"/>
  <c r="AG58" i="6"/>
  <c r="AJ58" i="6" s="1"/>
  <c r="AI57" i="6"/>
  <c r="AK57" i="6" s="1"/>
  <c r="AG57" i="6"/>
  <c r="AJ57" i="6" s="1"/>
  <c r="AD73" i="6"/>
  <c r="AE73" i="6"/>
  <c r="AD72" i="6"/>
  <c r="AB72" i="6"/>
  <c r="AG72" i="6" s="1"/>
  <c r="AJ72" i="6" s="1"/>
  <c r="AB71" i="6"/>
  <c r="AE71" i="6" s="1"/>
  <c r="AD68" i="6"/>
  <c r="AG68" i="6"/>
  <c r="AJ68" i="6" s="1"/>
  <c r="AI67" i="6"/>
  <c r="AK67" i="6" s="1"/>
  <c r="AE67" i="6"/>
  <c r="AG65" i="6"/>
  <c r="AJ65" i="6" s="1"/>
  <c r="AD49" i="6"/>
  <c r="AB49" i="6"/>
  <c r="AE49" i="6" s="1"/>
  <c r="AD47" i="6"/>
  <c r="AB47" i="6"/>
  <c r="AE47" i="6" s="1"/>
  <c r="AG46" i="6"/>
  <c r="AJ46" i="6" s="1"/>
  <c r="AB45" i="6"/>
  <c r="AE45" i="6" s="1"/>
  <c r="AD44" i="6"/>
  <c r="AB44" i="6"/>
  <c r="AG44" i="6" s="1"/>
  <c r="AJ44" i="6" s="1"/>
  <c r="AI43" i="6"/>
  <c r="AK43" i="6" s="1"/>
  <c r="AB43" i="6"/>
  <c r="AE43" i="6" s="1"/>
  <c r="AD40" i="6"/>
  <c r="AJ38" i="6"/>
  <c r="AG37" i="6"/>
  <c r="AJ37" i="6" s="1"/>
  <c r="AD36" i="6"/>
  <c r="AB36" i="6"/>
  <c r="AG36" i="6" s="1"/>
  <c r="AJ36" i="6" s="1"/>
  <c r="AD35" i="6"/>
  <c r="AB35" i="6"/>
  <c r="AG35" i="6" s="1"/>
  <c r="AJ35" i="6" s="1"/>
  <c r="AD34" i="6"/>
  <c r="AB34" i="6"/>
  <c r="AE34" i="6" s="1"/>
  <c r="AG33" i="6"/>
  <c r="AJ33" i="6" s="1"/>
  <c r="AD31" i="6"/>
  <c r="AB31" i="6"/>
  <c r="AG31" i="6" s="1"/>
  <c r="AJ31" i="6" s="1"/>
  <c r="AI30" i="6"/>
  <c r="AK30" i="6" s="1"/>
  <c r="AB30" i="6"/>
  <c r="AG30" i="6" s="1"/>
  <c r="AJ30" i="6" s="1"/>
  <c r="AD28" i="6"/>
  <c r="AB28" i="6"/>
  <c r="AG28" i="6" s="1"/>
  <c r="AJ28" i="6" s="1"/>
  <c r="AD27" i="6"/>
  <c r="AB27" i="6"/>
  <c r="AG27" i="6" s="1"/>
  <c r="AJ27" i="6" s="1"/>
  <c r="AD26" i="6"/>
  <c r="AB26" i="6"/>
  <c r="AG26" i="6" s="1"/>
  <c r="AJ26" i="6" s="1"/>
  <c r="AD25" i="6"/>
  <c r="AB25" i="6"/>
  <c r="AG25" i="6" s="1"/>
  <c r="AJ25" i="6" s="1"/>
  <c r="AD24" i="6"/>
  <c r="AB24" i="6"/>
  <c r="AG24" i="6" s="1"/>
  <c r="AJ24" i="6" s="1"/>
  <c r="AI23" i="6"/>
  <c r="AK23" i="6" s="1"/>
  <c r="AB23" i="6"/>
  <c r="AG23" i="6" s="1"/>
  <c r="AJ23" i="6" s="1"/>
  <c r="AD22" i="6"/>
  <c r="AB22" i="6"/>
  <c r="AG22" i="6" s="1"/>
  <c r="AJ22" i="6" s="1"/>
  <c r="AB21" i="6"/>
  <c r="AG21" i="6" s="1"/>
  <c r="AJ21" i="6" s="1"/>
  <c r="AD20" i="6"/>
  <c r="AB20" i="6"/>
  <c r="AG20" i="6" s="1"/>
  <c r="AJ20" i="6" s="1"/>
  <c r="AG19" i="6"/>
  <c r="AJ19" i="6" s="1"/>
  <c r="AD18" i="6"/>
  <c r="AE18" i="6"/>
  <c r="AJ17" i="6"/>
  <c r="AG16" i="6"/>
  <c r="AJ16" i="6" s="1"/>
  <c r="AG15" i="6"/>
  <c r="AJ15" i="6" s="1"/>
  <c r="AI14" i="6"/>
  <c r="AK14" i="6" s="1"/>
  <c r="AJ14" i="6"/>
  <c r="N73" i="6"/>
  <c r="Q73" i="6" s="1"/>
  <c r="N72" i="6"/>
  <c r="Q72" i="6" s="1"/>
  <c r="N71" i="6"/>
  <c r="Q71" i="6" s="1"/>
  <c r="N68" i="6"/>
  <c r="Q68" i="6" s="1"/>
  <c r="Q67" i="6"/>
  <c r="N65" i="6"/>
  <c r="Q65" i="6" s="1"/>
  <c r="N64" i="6"/>
  <c r="Q64" i="6" s="1"/>
  <c r="N13" i="6"/>
  <c r="Q13" i="6" s="1"/>
  <c r="N16" i="6"/>
  <c r="Q16" i="6" s="1"/>
  <c r="N19" i="6"/>
  <c r="Q19" i="6" s="1"/>
  <c r="N21" i="6"/>
  <c r="Q21" i="6" s="1"/>
  <c r="N29" i="6"/>
  <c r="Q29" i="6" s="1"/>
  <c r="N33" i="6"/>
  <c r="Q33" i="6" s="1"/>
  <c r="T33" i="6" s="1"/>
  <c r="W33" i="6" s="1"/>
  <c r="Z33" i="6" s="1"/>
  <c r="AC33" i="6" s="1"/>
  <c r="AH33" i="6" s="1"/>
  <c r="N38" i="6"/>
  <c r="Q38" i="6" s="1"/>
  <c r="N46" i="6"/>
  <c r="Q46" i="6" s="1"/>
  <c r="Q15" i="6"/>
  <c r="Q50" i="6"/>
  <c r="N49" i="6"/>
  <c r="Q49" i="6" s="1"/>
  <c r="Q47" i="6"/>
  <c r="Q45" i="6"/>
  <c r="Q43" i="6"/>
  <c r="N40" i="6"/>
  <c r="Q40" i="6" s="1"/>
  <c r="N37" i="6"/>
  <c r="Q37" i="6" s="1"/>
  <c r="Q36" i="6"/>
  <c r="N35" i="6"/>
  <c r="Q35" i="6" s="1"/>
  <c r="N34" i="6"/>
  <c r="Q34" i="6" s="1"/>
  <c r="N31" i="6"/>
  <c r="Q31" i="6" s="1"/>
  <c r="N30" i="6"/>
  <c r="Q30" i="6" s="1"/>
  <c r="N28" i="6"/>
  <c r="Q28" i="6" s="1"/>
  <c r="N27" i="6"/>
  <c r="Q27" i="6" s="1"/>
  <c r="N26" i="6"/>
  <c r="Q26" i="6" s="1"/>
  <c r="N25" i="6"/>
  <c r="Q25" i="6" s="1"/>
  <c r="N24" i="6"/>
  <c r="Q24" i="6" s="1"/>
  <c r="N23" i="6"/>
  <c r="Q23" i="6" s="1"/>
  <c r="N22" i="6"/>
  <c r="Q22" i="6" s="1"/>
  <c r="N20" i="6"/>
  <c r="Q20" i="6" s="1"/>
  <c r="N18" i="6"/>
  <c r="Q18" i="6" s="1"/>
  <c r="N17" i="6"/>
  <c r="Q17" i="6" s="1"/>
  <c r="N14" i="6"/>
  <c r="Q14" i="6" s="1"/>
  <c r="K63" i="6"/>
  <c r="AH63" i="6" s="1"/>
  <c r="K62" i="6"/>
  <c r="AH62" i="6" s="1"/>
  <c r="K61" i="6"/>
  <c r="AH61" i="6" s="1"/>
  <c r="K60" i="6"/>
  <c r="AH60" i="6" s="1"/>
  <c r="K59" i="6"/>
  <c r="AH59" i="6" s="1"/>
  <c r="K58" i="6"/>
  <c r="AH58" i="6" s="1"/>
  <c r="K57" i="6"/>
  <c r="AH57" i="6" s="1"/>
  <c r="AD21" i="6" l="1"/>
  <c r="AF21" i="6" s="1"/>
  <c r="AG29" i="6"/>
  <c r="AJ29" i="6" s="1"/>
  <c r="AE29" i="6"/>
  <c r="AN37" i="6"/>
  <c r="AI73" i="6"/>
  <c r="AK73" i="6" s="1"/>
  <c r="AF72" i="6"/>
  <c r="AF68" i="6"/>
  <c r="AI49" i="6"/>
  <c r="AK49" i="6" s="1"/>
  <c r="AI47" i="6"/>
  <c r="AK47" i="6" s="1"/>
  <c r="AI45" i="6"/>
  <c r="AK45" i="6" s="1"/>
  <c r="AF44" i="6"/>
  <c r="AI36" i="6"/>
  <c r="AK36" i="6" s="1"/>
  <c r="AF35" i="6"/>
  <c r="AI34" i="6"/>
  <c r="AK34" i="6" s="1"/>
  <c r="AI31" i="6"/>
  <c r="AK31" i="6" s="1"/>
  <c r="AI28" i="6"/>
  <c r="AK28" i="6" s="1"/>
  <c r="AI27" i="6"/>
  <c r="AK27" i="6" s="1"/>
  <c r="AI26" i="6"/>
  <c r="AK26" i="6" s="1"/>
  <c r="AI25" i="6"/>
  <c r="AK25" i="6" s="1"/>
  <c r="AI24" i="6"/>
  <c r="AK24" i="6" s="1"/>
  <c r="AI22" i="6"/>
  <c r="AK22" i="6" s="1"/>
  <c r="AD38" i="6"/>
  <c r="AF38" i="6" s="1"/>
  <c r="AI40" i="6"/>
  <c r="AK40" i="6" s="1"/>
  <c r="AA78" i="6"/>
  <c r="AD46" i="6"/>
  <c r="AF46" i="6" s="1"/>
  <c r="AD29" i="6"/>
  <c r="AI29" i="6" s="1"/>
  <c r="AK29" i="6" s="1"/>
  <c r="O12" i="6"/>
  <c r="O78" i="6" s="1"/>
  <c r="AI50" i="6"/>
  <c r="AK50" i="6" s="1"/>
  <c r="AF50" i="6"/>
  <c r="AI18" i="6"/>
  <c r="AK18" i="6" s="1"/>
  <c r="AF18" i="6"/>
  <c r="AJ50" i="6"/>
  <c r="AE50" i="6"/>
  <c r="AI33" i="6"/>
  <c r="AK33" i="6" s="1"/>
  <c r="AG18" i="6"/>
  <c r="AJ18" i="6" s="1"/>
  <c r="AD65" i="6"/>
  <c r="AF65" i="6" s="1"/>
  <c r="AD71" i="6"/>
  <c r="AI71" i="6" s="1"/>
  <c r="AK71" i="6" s="1"/>
  <c r="AE46" i="6"/>
  <c r="T18" i="6"/>
  <c r="W18" i="6" s="1"/>
  <c r="Z18" i="6" s="1"/>
  <c r="AC18" i="6"/>
  <c r="AH18" i="6" s="1"/>
  <c r="T24" i="6"/>
  <c r="W24" i="6" s="1"/>
  <c r="Z24" i="6" s="1"/>
  <c r="AC24" i="6"/>
  <c r="AH24" i="6" s="1"/>
  <c r="T28" i="6"/>
  <c r="W28" i="6" s="1"/>
  <c r="Z28" i="6" s="1"/>
  <c r="AC28" i="6"/>
  <c r="AH28" i="6" s="1"/>
  <c r="T34" i="6"/>
  <c r="W34" i="6" s="1"/>
  <c r="Z34" i="6" s="1"/>
  <c r="AC34" i="6"/>
  <c r="AH34" i="6" s="1"/>
  <c r="T40" i="6"/>
  <c r="W40" i="6" s="1"/>
  <c r="Z40" i="6" s="1"/>
  <c r="AC40" i="6"/>
  <c r="AH40" i="6" s="1"/>
  <c r="T45" i="6"/>
  <c r="W45" i="6" s="1"/>
  <c r="Z45" i="6" s="1"/>
  <c r="AC45" i="6"/>
  <c r="AH45" i="6" s="1"/>
  <c r="T50" i="6"/>
  <c r="W50" i="6" s="1"/>
  <c r="Z50" i="6" s="1"/>
  <c r="AC50" i="6"/>
  <c r="AH50" i="6" s="1"/>
  <c r="T16" i="6"/>
  <c r="W16" i="6" s="1"/>
  <c r="Z16" i="6" s="1"/>
  <c r="AC16" i="6"/>
  <c r="AH16" i="6" s="1"/>
  <c r="AC67" i="6"/>
  <c r="AH67" i="6" s="1"/>
  <c r="T67" i="6"/>
  <c r="W67" i="6" s="1"/>
  <c r="Z67" i="6" s="1"/>
  <c r="T71" i="6"/>
  <c r="W71" i="6" s="1"/>
  <c r="Z71" i="6" s="1"/>
  <c r="AC71" i="6"/>
  <c r="AH71" i="6" s="1"/>
  <c r="AC12" i="6"/>
  <c r="AH12" i="6" s="1"/>
  <c r="T20" i="6"/>
  <c r="W20" i="6" s="1"/>
  <c r="Z20" i="6" s="1"/>
  <c r="AC20" i="6"/>
  <c r="AH20" i="6" s="1"/>
  <c r="AC30" i="6"/>
  <c r="AH30" i="6" s="1"/>
  <c r="T30" i="6"/>
  <c r="W30" i="6" s="1"/>
  <c r="Z30" i="6" s="1"/>
  <c r="T35" i="6"/>
  <c r="W35" i="6" s="1"/>
  <c r="Z35" i="6" s="1"/>
  <c r="AC35" i="6"/>
  <c r="AH35" i="6" s="1"/>
  <c r="AC15" i="6"/>
  <c r="AH15" i="6" s="1"/>
  <c r="T15" i="6"/>
  <c r="W15" i="6" s="1"/>
  <c r="Z15" i="6" s="1"/>
  <c r="AC68" i="6"/>
  <c r="AH68" i="6" s="1"/>
  <c r="T68" i="6"/>
  <c r="W68" i="6" s="1"/>
  <c r="Z68" i="6" s="1"/>
  <c r="T72" i="6"/>
  <c r="W72" i="6" s="1"/>
  <c r="Z72" i="6" s="1"/>
  <c r="AC72" i="6"/>
  <c r="AH72" i="6" s="1"/>
  <c r="AC14" i="6"/>
  <c r="AH14" i="6" s="1"/>
  <c r="T14" i="6"/>
  <c r="W14" i="6" s="1"/>
  <c r="Z14" i="6" s="1"/>
  <c r="AC22" i="6"/>
  <c r="AH22" i="6" s="1"/>
  <c r="T22" i="6"/>
  <c r="W22" i="6" s="1"/>
  <c r="Z22" i="6" s="1"/>
  <c r="AC26" i="6"/>
  <c r="AH26" i="6" s="1"/>
  <c r="T26" i="6"/>
  <c r="W26" i="6" s="1"/>
  <c r="Z26" i="6" s="1"/>
  <c r="AC31" i="6"/>
  <c r="AH31" i="6" s="1"/>
  <c r="T31" i="6"/>
  <c r="W31" i="6" s="1"/>
  <c r="Z31" i="6" s="1"/>
  <c r="T36" i="6"/>
  <c r="W36" i="6" s="1"/>
  <c r="Z36" i="6" s="1"/>
  <c r="AC36" i="6"/>
  <c r="AH36" i="6" s="1"/>
  <c r="AC46" i="6"/>
  <c r="AH46" i="6" s="1"/>
  <c r="T46" i="6"/>
  <c r="W46" i="6" s="1"/>
  <c r="Z46" i="6" s="1"/>
  <c r="AC21" i="6"/>
  <c r="AH21" i="6" s="1"/>
  <c r="T21" i="6"/>
  <c r="W21" i="6" s="1"/>
  <c r="Z21" i="6" s="1"/>
  <c r="T47" i="6"/>
  <c r="W47" i="6" s="1"/>
  <c r="Z47" i="6" s="1"/>
  <c r="AC47" i="6"/>
  <c r="AH47" i="6" s="1"/>
  <c r="T73" i="6"/>
  <c r="W73" i="6" s="1"/>
  <c r="Z73" i="6" s="1"/>
  <c r="AC73" i="6"/>
  <c r="AH73" i="6" s="1"/>
  <c r="T38" i="6"/>
  <c r="W38" i="6" s="1"/>
  <c r="Z38" i="6" s="1"/>
  <c r="AC38" i="6"/>
  <c r="AH38" i="6" s="1"/>
  <c r="AC44" i="6"/>
  <c r="AH44" i="6" s="1"/>
  <c r="T44" i="6"/>
  <c r="W44" i="6" s="1"/>
  <c r="Z44" i="6" s="1"/>
  <c r="T65" i="6"/>
  <c r="W65" i="6" s="1"/>
  <c r="Z65" i="6" s="1"/>
  <c r="AC65" i="6"/>
  <c r="AH65" i="6" s="1"/>
  <c r="T17" i="6"/>
  <c r="W17" i="6" s="1"/>
  <c r="Z17" i="6" s="1"/>
  <c r="AC17" i="6"/>
  <c r="AH17" i="6" s="1"/>
  <c r="AC25" i="6"/>
  <c r="AH25" i="6" s="1"/>
  <c r="T25" i="6"/>
  <c r="W25" i="6" s="1"/>
  <c r="Z25" i="6" s="1"/>
  <c r="AC37" i="6"/>
  <c r="AH37" i="6" s="1"/>
  <c r="T37" i="6"/>
  <c r="W37" i="6" s="1"/>
  <c r="Z37" i="6" s="1"/>
  <c r="AC64" i="6"/>
  <c r="AH64" i="6" s="1"/>
  <c r="T64" i="6"/>
  <c r="W64" i="6" s="1"/>
  <c r="Z64" i="6" s="1"/>
  <c r="T23" i="6"/>
  <c r="W23" i="6" s="1"/>
  <c r="Z23" i="6" s="1"/>
  <c r="AC23" i="6"/>
  <c r="AH23" i="6" s="1"/>
  <c r="T13" i="6"/>
  <c r="W13" i="6" s="1"/>
  <c r="Z13" i="6" s="1"/>
  <c r="AC13" i="6"/>
  <c r="AH13" i="6" s="1"/>
  <c r="AC29" i="6"/>
  <c r="AH29" i="6" s="1"/>
  <c r="T29" i="6"/>
  <c r="W29" i="6" s="1"/>
  <c r="Z29" i="6" s="1"/>
  <c r="AC43" i="6"/>
  <c r="AH43" i="6" s="1"/>
  <c r="T43" i="6"/>
  <c r="W43" i="6" s="1"/>
  <c r="Z43" i="6" s="1"/>
  <c r="T19" i="6"/>
  <c r="W19" i="6" s="1"/>
  <c r="Z19" i="6" s="1"/>
  <c r="AC19" i="6"/>
  <c r="AH19" i="6" s="1"/>
  <c r="T27" i="6"/>
  <c r="W27" i="6" s="1"/>
  <c r="Z27" i="6" s="1"/>
  <c r="AC27" i="6"/>
  <c r="AH27" i="6" s="1"/>
  <c r="T49" i="6"/>
  <c r="W49" i="6" s="1"/>
  <c r="Z49" i="6" s="1"/>
  <c r="AC49" i="6"/>
  <c r="AH49" i="6" s="1"/>
  <c r="AF43" i="6"/>
  <c r="AI20" i="6"/>
  <c r="AK20" i="6" s="1"/>
  <c r="AF20" i="6"/>
  <c r="AI19" i="6"/>
  <c r="AK19" i="6" s="1"/>
  <c r="AF19" i="6"/>
  <c r="AF40" i="6"/>
  <c r="AF49" i="6"/>
  <c r="AI35" i="6"/>
  <c r="AK35" i="6" s="1"/>
  <c r="AF45" i="6"/>
  <c r="AE20" i="6"/>
  <c r="AE26" i="6"/>
  <c r="AE30" i="6"/>
  <c r="AF23" i="6"/>
  <c r="AG49" i="6"/>
  <c r="AJ49" i="6" s="1"/>
  <c r="AG47" i="6"/>
  <c r="AJ47" i="6" s="1"/>
  <c r="AG45" i="6"/>
  <c r="AJ45" i="6" s="1"/>
  <c r="AE44" i="6"/>
  <c r="AG43" i="6"/>
  <c r="AJ43" i="6" s="1"/>
  <c r="AJ40" i="6"/>
  <c r="AG34" i="6"/>
  <c r="AJ34" i="6" s="1"/>
  <c r="AE36" i="6"/>
  <c r="AF47" i="6"/>
  <c r="AI44" i="6"/>
  <c r="AK44" i="6" s="1"/>
  <c r="AF31" i="6"/>
  <c r="AF27" i="6"/>
  <c r="AF25" i="6"/>
  <c r="AE28" i="6"/>
  <c r="AE24" i="6"/>
  <c r="AE22" i="6"/>
  <c r="AE16" i="6"/>
  <c r="AG64" i="6"/>
  <c r="AJ64" i="6" s="1"/>
  <c r="AG67" i="6"/>
  <c r="AJ67" i="6" s="1"/>
  <c r="AE68" i="6"/>
  <c r="AI68" i="6"/>
  <c r="AK68" i="6" s="1"/>
  <c r="AG71" i="6"/>
  <c r="AJ71" i="6" s="1"/>
  <c r="AE72" i="6"/>
  <c r="AI72" i="6"/>
  <c r="AK72" i="6" s="1"/>
  <c r="AG73" i="6"/>
  <c r="AJ73" i="6" s="1"/>
  <c r="AF73" i="6"/>
  <c r="AE15" i="6"/>
  <c r="AE17" i="6"/>
  <c r="AE19" i="6"/>
  <c r="AE21" i="6"/>
  <c r="AE23" i="6"/>
  <c r="AE25" i="6"/>
  <c r="AE27" i="6"/>
  <c r="AE31" i="6"/>
  <c r="AE35" i="6"/>
  <c r="AF14" i="6"/>
  <c r="AF22" i="6"/>
  <c r="AF24" i="6"/>
  <c r="AF26" i="6"/>
  <c r="AF28" i="6"/>
  <c r="AF30" i="6"/>
  <c r="AF34" i="6"/>
  <c r="AF36" i="6"/>
  <c r="AJ78" i="6" l="1"/>
  <c r="R78" i="6"/>
  <c r="AE78" i="6"/>
  <c r="AI37" i="6"/>
  <c r="AK37" i="6" s="1"/>
  <c r="AF29" i="6"/>
  <c r="AI46" i="6"/>
  <c r="AK46" i="6" s="1"/>
  <c r="AF33" i="6"/>
  <c r="AI65" i="6"/>
  <c r="AK65" i="6" s="1"/>
  <c r="AI38" i="6"/>
  <c r="AK38" i="6" s="1"/>
  <c r="AI21" i="6"/>
  <c r="AK21" i="6" s="1"/>
  <c r="AF71" i="6"/>
  <c r="AI64" i="6" l="1"/>
  <c r="AK64" i="6" s="1"/>
  <c r="AF37" i="6"/>
  <c r="AF64" i="6"/>
  <c r="X16" i="6"/>
  <c r="AD17" i="6"/>
  <c r="AI17" i="6" s="1"/>
  <c r="AK17" i="6" s="1"/>
  <c r="AF17" i="6" l="1"/>
  <c r="AD16" i="6"/>
  <c r="AI16" i="6" l="1"/>
  <c r="AK16" i="6" s="1"/>
  <c r="AF16" i="6"/>
  <c r="AI15" i="6"/>
  <c r="AK15" i="6" s="1"/>
  <c r="X13" i="6"/>
  <c r="X12" i="6" s="1"/>
  <c r="X78" i="6" l="1"/>
  <c r="AD12" i="6"/>
  <c r="AD13" i="6"/>
  <c r="AF15" i="6"/>
  <c r="AI13" i="6" l="1"/>
  <c r="AK13" i="6" s="1"/>
  <c r="AF13" i="6"/>
  <c r="AF12" i="6"/>
  <c r="AD78" i="6"/>
  <c r="AF78" i="6" s="1"/>
  <c r="AN12" i="6"/>
  <c r="AI12" i="6"/>
  <c r="AM8" i="6" l="1"/>
  <c r="AI78" i="6"/>
  <c r="AK78" i="6" s="1"/>
  <c r="AK12" i="6"/>
</calcChain>
</file>

<file path=xl/sharedStrings.xml><?xml version="1.0" encoding="utf-8"?>
<sst xmlns="http://schemas.openxmlformats.org/spreadsheetml/2006/main" count="820" uniqueCount="325">
  <si>
    <t>NO</t>
  </si>
  <si>
    <t>Tujuan</t>
  </si>
  <si>
    <t>Sasaran</t>
  </si>
  <si>
    <t>Kode</t>
  </si>
  <si>
    <t>Realisasi Kinerja Pada Triwulan</t>
  </si>
  <si>
    <t>Tingkat Capaian Kinerja dan Realisasi Anggaran Renja yang dievaluasi (%)</t>
  </si>
  <si>
    <t>Unit OPD Penanggung Jawab</t>
  </si>
  <si>
    <t>I</t>
  </si>
  <si>
    <t>II</t>
  </si>
  <si>
    <t>III</t>
  </si>
  <si>
    <t>IV</t>
  </si>
  <si>
    <t>K</t>
  </si>
  <si>
    <t>Rp</t>
  </si>
  <si>
    <t>Volume</t>
  </si>
  <si>
    <t>Satuan</t>
  </si>
  <si>
    <t>ARPUS</t>
  </si>
  <si>
    <t>Bimbingan Teknis Implementasi Peraturan Perundang-Undangan</t>
  </si>
  <si>
    <t>Evaluasi Kinerja Perangkat Daerah</t>
  </si>
  <si>
    <t>Koordinasi dan Penyusunan Laporan Keuangan Bulanan/Triwulanan/Semesteran SKPD</t>
  </si>
  <si>
    <t>Pemeliharaan/Rehabilitasi Gedung Kantor dan Bangunan Lainnya</t>
  </si>
  <si>
    <t>Penyediaan Bahan Bacaan dan Peraturan Perundang-undangan</t>
  </si>
  <si>
    <t>Penyediaan Bahan Logistik Kantor</t>
  </si>
  <si>
    <t>Penyediaan Barang Cetakan dan Penggandaan</t>
  </si>
  <si>
    <t>Penyediaan Gaji dan Tunjangan ASN</t>
  </si>
  <si>
    <t>Penyediaan Jasa Komunikasi, Sumber Daya Air dan Listrik</t>
  </si>
  <si>
    <t>Penyediaan Jasa Pelayanan Umum Kantor</t>
  </si>
  <si>
    <t>Penyediaan Jasa Pemeliharaan, Biaya Pemeliharaan dan Pajak Kendaraan Perorangan Dinas atau Kendaraan Dinas Jabatan</t>
  </si>
  <si>
    <t>Penyediaan Jasa Pemeliharaan, Biaya Pemeliharaan, Pajak, dan Perizinan Kendaraan Dinas Operasional atau Lapangan</t>
  </si>
  <si>
    <t>Penyediaan Jasa Peralatan dan Perlengkapan Kantor</t>
  </si>
  <si>
    <t>Penyediaan Komponen Instalasi Listrik/Penerangan Bangunan Kantor</t>
  </si>
  <si>
    <t>Penyediaan Peralatan dan Perlengkapan Kantor</t>
  </si>
  <si>
    <t>Penyediaan Peralatan Rumah Tangga</t>
  </si>
  <si>
    <t>Penyelenggaraan Rapat Koordinasi dan Konsultasi SKPD</t>
  </si>
  <si>
    <t>Penyusunan Dokumen Perencanaan Perangkat Daerah</t>
  </si>
  <si>
    <t>Administrasi Keuangan Perangkat Daerah</t>
  </si>
  <si>
    <t>Administrasi Umum Perangkat Daerah</t>
  </si>
  <si>
    <t>Pemeliharaan Barang Milik Daerah Penunjang Urusan Pemerintahan Daerah</t>
  </si>
  <si>
    <t>Administrasi Kepegawaian Perangkat Daerah</t>
  </si>
  <si>
    <t>Perencanaan, Penganggaran, dan Evaluasi Kinerja Perangkat Daerah</t>
  </si>
  <si>
    <t>Program, Kegiatan, Sub Kegiatan</t>
  </si>
  <si>
    <t>PROGRAM PEMBINAAN PERPUSTAKAAN</t>
  </si>
  <si>
    <t>Pembudayaan Gemar Membaca Tingkat Daerah Kabupaten/Kota</t>
  </si>
  <si>
    <t>Pemberian Penghargaan Gerakan Budaya Gemar Membaca</t>
  </si>
  <si>
    <t>Pengelolaan Perpustakaan Tingkat Daerah Kabupaten/Kota</t>
  </si>
  <si>
    <t>Pembinaan Perpustakaan Khusus Tingkat Kabupaten/Kota</t>
  </si>
  <si>
    <t>Pengelolaan dan Pengembangan Bahan Pustaka</t>
  </si>
  <si>
    <t>Pengembangan Bahan Pustaka</t>
  </si>
  <si>
    <t>Pengembangan Perpustakaan di Tingkat Daerah Kabupaten/Kota</t>
  </si>
  <si>
    <t>PROGRAM PENGELOLAAN ARSIP</t>
  </si>
  <si>
    <t>Pengelolaan Arsip Dinamis Daerah Kabupaten/Kota</t>
  </si>
  <si>
    <t>Pemeliharaan dan Penyusutan Arsip Dinamis</t>
  </si>
  <si>
    <t>Pengawasan Arsip Dinamis Kewenangan Kabupaten/Kota</t>
  </si>
  <si>
    <t>Pengelolaan Simpul Jaringan Informasi Kearsipan Nasional Tingkat Kabupaten/Kota</t>
  </si>
  <si>
    <t>Pemberdayaan Kapasitas Unit Kearsipan dan Lembaga Kearsipan Daerah Kabupaten/Kota</t>
  </si>
  <si>
    <t>Penyediaan Informasi, Akses dan Layanan Kearsipan Tingkat Daerah Kabupaten/Kota melalui JIKN</t>
  </si>
  <si>
    <t>2.24.02</t>
  </si>
  <si>
    <t>2.24.02.2.01</t>
  </si>
  <si>
    <t>2.24.02.2.01.02</t>
  </si>
  <si>
    <t>2.24.02.2.01.03</t>
  </si>
  <si>
    <t>2.24.02.2.03</t>
  </si>
  <si>
    <t>2.24.02.2.03.02</t>
  </si>
  <si>
    <t>2.24.02.2.03.01</t>
  </si>
  <si>
    <t>2.23.02</t>
  </si>
  <si>
    <t>2.23.02.2.02</t>
  </si>
  <si>
    <t>2.23.02.2.02.03</t>
  </si>
  <si>
    <t>2.23.02.2.02.01</t>
  </si>
  <si>
    <t>2.23.02.2.01</t>
  </si>
  <si>
    <t>2.23.02.2.01.02</t>
  </si>
  <si>
    <t>2.23.02.2.01.09</t>
  </si>
  <si>
    <t>2.23.01</t>
  </si>
  <si>
    <t>2.23.01.2.05</t>
  </si>
  <si>
    <t>2.23.01.2.05.11</t>
  </si>
  <si>
    <t>2.23.01.2.02</t>
  </si>
  <si>
    <t>2.23.01.2.02.07</t>
  </si>
  <si>
    <t>2.23.01.2.02.01</t>
  </si>
  <si>
    <t>2.23.01.2.06</t>
  </si>
  <si>
    <t>2.23.01.2.06.03</t>
  </si>
  <si>
    <t>2.23.01.2.06.04</t>
  </si>
  <si>
    <t>2.23.01.2.06.05</t>
  </si>
  <si>
    <t>2.23.01.2.06.06</t>
  </si>
  <si>
    <t>2.23.01.2.06.09</t>
  </si>
  <si>
    <t>2.23.01.2.06.01</t>
  </si>
  <si>
    <t>2.23.01.2.06.02</t>
  </si>
  <si>
    <t>2.23.01.2.09</t>
  </si>
  <si>
    <t>2.23.01.2.09.09</t>
  </si>
  <si>
    <t>2.23.01.2.09.01</t>
  </si>
  <si>
    <t>2.23.01.2.09.02</t>
  </si>
  <si>
    <t>2.23.01.2.08</t>
  </si>
  <si>
    <t>2.23.01.2.08.02</t>
  </si>
  <si>
    <t>2.23.01.2.08.04</t>
  </si>
  <si>
    <t>2.23.01.2.08.03</t>
  </si>
  <si>
    <t>2.23.01.2.01</t>
  </si>
  <si>
    <t>2.23.01.2.01.07</t>
  </si>
  <si>
    <t>2.23.01.2.01.01</t>
  </si>
  <si>
    <t>2.1.1</t>
  </si>
  <si>
    <t>2.1.1.1</t>
  </si>
  <si>
    <t>2.1.1.2</t>
  </si>
  <si>
    <t>2.1.2</t>
  </si>
  <si>
    <t>2.1.2.1</t>
  </si>
  <si>
    <t>2.1.2.2</t>
  </si>
  <si>
    <t>2.1.1.3</t>
  </si>
  <si>
    <t>Meningkatkan pengelolaan arsip secara bakusesuai NSPK</t>
  </si>
  <si>
    <t>Meningkatnya Perangkat Daerah yang mengelola arsip sesuai tata kelolakearsipan</t>
  </si>
  <si>
    <t>Program perbaikan system administrasi kearsipan</t>
  </si>
  <si>
    <t>Jumlah Perangkat Daerah dan Pemerintah Desa yang mendapatkan pembinaan penyelengaraantata kearsipan secarabaku II %</t>
  </si>
  <si>
    <t>PengelolaanSistemInformasiKearsipan</t>
  </si>
  <si>
    <t>Jumlah OPD yang melakukan input data di aplikasi SIKN || OPD</t>
  </si>
  <si>
    <t>Pendataa ndan PenataanDokumen/ Arsip Daerah</t>
  </si>
  <si>
    <t>Jumlah arsipd inamis dan statis yang ditangani || unit</t>
  </si>
  <si>
    <t>Sosialisasi/ PenyuluhanKearsipan</t>
  </si>
  <si>
    <t>Jumlah OPD/Pemdeskel yang mendapatkan pembinaan/penyuluhankearsipan || Pemdeskel</t>
  </si>
  <si>
    <t>Program Pengembangan Kearsipan</t>
  </si>
  <si>
    <t>Persentase OPD dan Pemerintah Desa yang mengelolaArsipsesuai Tata KelolaArsip || %</t>
  </si>
  <si>
    <t>Pengawasan audit internal kearsipan</t>
  </si>
  <si>
    <t>Jumlah Perangkat Daerah yang dilaksanakan audit internal kearsipan || OPD</t>
  </si>
  <si>
    <t>Pembinaan dan Pendampingan PengelolaanKearsipan</t>
  </si>
  <si>
    <t>Jumlah pengelolaan arsipsecara baku || OPD</t>
  </si>
  <si>
    <t>Jumlah Arsip yang diinput dalam aplikasi SIKN II deskripsi SIKN</t>
  </si>
  <si>
    <t>Bulan</t>
  </si>
  <si>
    <t>Orang</t>
  </si>
  <si>
    <t>Unit</t>
  </si>
  <si>
    <t>Dokumen</t>
  </si>
  <si>
    <t>%</t>
  </si>
  <si>
    <t>Paket</t>
  </si>
  <si>
    <t>Perpustakaan</t>
  </si>
  <si>
    <t>Angka</t>
  </si>
  <si>
    <t>Lokasi</t>
  </si>
  <si>
    <t>OPD</t>
  </si>
  <si>
    <t>Pemdeskel</t>
  </si>
  <si>
    <t>Doskripsi SIKN</t>
  </si>
  <si>
    <t xml:space="preserve">Anggaran Program Pembinaan Perpustakaan pada Renja lebih besar dari Renstra karena pada saat Perubahan Penjabaran DPA mendapat tambahan anggaran bersumber dari DAK, dan hal tersebut belum masuk dalam Renstra </t>
  </si>
  <si>
    <t>Jumlah Dokumen Perencanaan, Kinerja dan Keuangan Yang Disusun Tepat Waktu</t>
  </si>
  <si>
    <t>2.23.02.2.01.04</t>
  </si>
  <si>
    <t>Sekolah</t>
  </si>
  <si>
    <t xml:space="preserve">Penyediaan Jasa Penunjang Urusan Pemeerintah Daerah </t>
  </si>
  <si>
    <t>Jumlah Arsip Dinamis di Kabupaten II Nomor</t>
  </si>
  <si>
    <t>Nomor</t>
  </si>
  <si>
    <t>PROGRAM PENUNJANG URUSAN PEMERINTAHAN DAERAH KABUPATEN/ KOTA</t>
  </si>
  <si>
    <t>2.23.02.2.01.01</t>
  </si>
  <si>
    <t>layanan</t>
  </si>
  <si>
    <t>2.23.02.2.01.03</t>
  </si>
  <si>
    <t xml:space="preserve">Eksemplar </t>
  </si>
  <si>
    <t>Jumlah Bahan Perpustakaan yang Dilakukan Pengelolaan dan Pengembangan untuk Mewujudkan Keberagaman Koleksi Perpustakaan</t>
  </si>
  <si>
    <t>PROGRAM PELESTAR IAN KOLEKSI NASIONAL DAN NASKAH KUNO</t>
  </si>
  <si>
    <t>2.23.03.2.02</t>
  </si>
  <si>
    <t>2.23.03.2.01</t>
  </si>
  <si>
    <t>2.23.03</t>
  </si>
  <si>
    <t>Naskah kuno dan koleksi</t>
  </si>
  <si>
    <t>2.23.03.2.01.01</t>
  </si>
  <si>
    <t>2.23.03.2.01.02</t>
  </si>
  <si>
    <t>Pelestarian Naskah Kuno Milik Daerah Kabupaten /Kuno</t>
  </si>
  <si>
    <t>jumlah naskah kuno yang dilestarikan II naskah kuno</t>
  </si>
  <si>
    <t>Naskah kuno</t>
  </si>
  <si>
    <t>jumlah koleksi budaya etnis nusantara yang di ketemukan II Koleksi</t>
  </si>
  <si>
    <t>Koleksi</t>
  </si>
  <si>
    <t>Jumlah Naskah Dinas yang Diciptakan dan Digunakan</t>
  </si>
  <si>
    <t>2.24.02.2.01.01</t>
  </si>
  <si>
    <t>Jumlah Naskah Dinas yang Dilakukan Pemeliharaan dan Penyusutan</t>
  </si>
  <si>
    <t>Jumlah Laporan Hasil Pengawasan Arsip Dinamis Kewenangan Kabupaten/Kota</t>
  </si>
  <si>
    <t>2.24.02.2.02</t>
  </si>
  <si>
    <t>Jumlah arsip statis kabupaten IIdaftar</t>
  </si>
  <si>
    <t>Daftar</t>
  </si>
  <si>
    <t>Jumlah Layanan Penyediaan Informasi, Akses dan Layanan Kearsipan Tingkat Daerah Kabupaten/Kota Melalui JIKN</t>
  </si>
  <si>
    <t>Jumlah Laporan Hasil Pemberdayaan Kapasitas Unit Kearsipan dan Lembaga Kearsipan Daerah Kabupaten/Kota</t>
  </si>
  <si>
    <t>PROGRAM PERLINDUNGAN DAN PEINYELALAMATAN ARSIP</t>
  </si>
  <si>
    <t>2.24.03</t>
  </si>
  <si>
    <t>Pemusnahan Arsip Dilingkungan Pemerintah Daerah Kabupaten/Kota yang Memiliki Retensi di Bawah 10 (Sepuluh) Tahun</t>
  </si>
  <si>
    <t>Penilaian, Penetapan dan Pelaksanaan Pemusnahan Arsip yang Memiliki Retensi di Bawah 10 (Sepuluh) Tahun</t>
  </si>
  <si>
    <t>Berkas</t>
  </si>
  <si>
    <t>Arsip</t>
  </si>
  <si>
    <t>2.24.03.2.01</t>
  </si>
  <si>
    <t>Jumlah perangkat daerah yang telah melakukan pedindungan dan penyelamatan arsip pengelolaan arsip</t>
  </si>
  <si>
    <t>Jumlah dokumen perencanaan perangkat daerah II dokumen</t>
  </si>
  <si>
    <t>Eksemplar</t>
  </si>
  <si>
    <t>Jumlah laporan evaluasi kinerja perangkat daerah II dokumen</t>
  </si>
  <si>
    <t>-</t>
  </si>
  <si>
    <t>Evaluasi Terhadap Hasil Renja Perangkat Daerah Lingkup Kabupaten/kota</t>
  </si>
  <si>
    <t>Renja Perangkat Daerah Dinas Kearsipan Dan Perpustakaan Kabupaten Magetan</t>
  </si>
  <si>
    <t>Indikator Kinerja, Program(outcome),Kegiatan (output), Sub Kegiatan</t>
  </si>
  <si>
    <t>Target Renstra Perangkat Daerah pada Tahun 2026 (Akhir Periode Renstra Perangkat Daerah)</t>
  </si>
  <si>
    <t>Realisasi Capaian Kinerja Renstra Perangkat Daerah sampai dengan Renja
Perangkat Daerah Tahun Lalu (n-2)</t>
  </si>
  <si>
    <t>Realisasi Capaian Kinerja dan Anggaran Renja PD yang dievaluasi</t>
  </si>
  <si>
    <t>Realisasi Kinerja dan Anggaran Renstra
Perangkat Daerah s/d tahun 2026 (Akhir
Tahun Pelaksanaan Renja Perangkat
Daerah Tahun</t>
  </si>
  <si>
    <t>14 =10+11+12+13</t>
  </si>
  <si>
    <t>15 = 14/9x100</t>
  </si>
  <si>
    <t>16 = 8 + 14</t>
  </si>
  <si>
    <t>17 = 16/7 x100</t>
  </si>
  <si>
    <t>Meningk atkan Kualitas Pelayanan Publik pada Urusan Kearsipan dan Urusan Perpustakaan</t>
  </si>
  <si>
    <t>Persentase Serapan Anggaran Perangkat Daerah II %</t>
  </si>
  <si>
    <t>Jumlah orang yang menerima gaji dan tunjangan ASN II Orang/Bulan</t>
  </si>
  <si>
    <t>Orang/Bulan</t>
  </si>
  <si>
    <t>Jumlah Laporan KeuanganBulanan/ Triwulanan/ 
Semesteran SKPD dan Laporan Koordinasi 
Penyusunan Laporan Keuangan 
Bulanan/Triwulanan/Semesteran SKPD II Laporan</t>
  </si>
  <si>
    <t>Laporan</t>
  </si>
  <si>
    <t>Jumlah Pegawai yang Menerima Pelayanan 
Kepegawaian sesuai Prosedur || Orang</t>
  </si>
  <si>
    <t xml:space="preserve">Jumlah Orang yang Mengikuti Bimbingan Teknis Implementasi 
PeraturanPerundang Undangan II Orang
</t>
  </si>
  <si>
    <t>Jumlah paket komponen instalas i listrik / penerangan bangunan kantor yang disediakanII Paket</t>
  </si>
  <si>
    <t>Jumlah paket peralatan dan perlengkapan  kantor yang disediakan II Paket</t>
  </si>
  <si>
    <t>Jumlah Paket Peralatan 
Rumah Tangga yang Disediakan
II Paket</t>
  </si>
  <si>
    <t>Jumlah Paket Bahan Logistik Kantor yang DisediakanII Paket</t>
  </si>
  <si>
    <t>Jumlah paket Barang Cetakan dan Penggandaan yang disediakan II paket</t>
  </si>
  <si>
    <t>Jumlah Dokumen Bahan Bacaan dan Peraturan Perundang-Undangan yang DisediakanII Dokumen</t>
  </si>
  <si>
    <t>Jumlah laporan penyelenggaraan Rapat Koordinasi danKonsultasi SKPD II Laporan</t>
  </si>
  <si>
    <t>Jumlah laporan 
pelaksanaan penyediaan 
jasa penunjang urusanpemerintah daerahII
laporan</t>
  </si>
  <si>
    <t>Jumlah Laporan Penyediaan Jasa Komunikasi, Sumber Daya Air dan Listrik yang Disediakan II Laporan</t>
  </si>
  <si>
    <t>Jumlah Laporan 
Penyediaan Jasa 
Peralatan dan 
Perlengkapan Kantor yang Disediakan II
Laporan</t>
  </si>
  <si>
    <t>Jumlah Laporan 
Penyediaan Jasa 
Pelayanan Umum 
Kantor yang 
Disediakan II
Laporan</t>
  </si>
  <si>
    <t>Jumlah barang milik 
daerah yang di 
pelihara II Unit</t>
  </si>
  <si>
    <t>Jumlah Kendaraan 
Perorangan Dinas atau Kendaraan Dinas Jabatan 
yang Dipelihara dan dibayarkan Pajaknya II Unit</t>
  </si>
  <si>
    <t>Jumlah Kendaraan Dinas Operasional atau Lapangan 
yang Dipelihara dan dibayarkan Pajak dan 
Perizinannya II Unit</t>
  </si>
  <si>
    <t>Jumlah Gedung Kantor dan 
Bangunan Lainnya yang Dipelihara /Direhabilitasi II Unit</t>
  </si>
  <si>
    <t>Meningkatkan Pendidikan Masyarkat Melalui Pembangunan Literasi Masyarakat</t>
  </si>
  <si>
    <t>Meningkatnya Budaya Gemar Membaca Masyarakat</t>
  </si>
  <si>
    <t>Persentase perpustakaan yang di bina II %</t>
  </si>
  <si>
    <t>Jumlah perpustakaan yang dibina II perpustakaan</t>
  </si>
  <si>
    <t>Eksemlar</t>
  </si>
  <si>
    <t>Jumlah Kegiatan pembudayaan gemar membaca II kegiatan</t>
  </si>
  <si>
    <t>Kegiatan</t>
  </si>
  <si>
    <t>Meningk atkan Perangkat Daerah yang mengelola arsip sesuai tata kelola kearsipan</t>
  </si>
  <si>
    <t>Meningk atnya perangk at daerah yang mengelola arsip elektronik</t>
  </si>
  <si>
    <t>Jumlah Arsip Yang di kelola II Daftar</t>
  </si>
  <si>
    <t>Pengolahan Arsip Statis Daerah Kabupaten / Kota</t>
  </si>
  <si>
    <t xml:space="preserve">Arsip </t>
  </si>
  <si>
    <t>Pengguna</t>
  </si>
  <si>
    <t>Persentase perangkat daerah yang telah melakukan perlindungan dan penyelamatan arsip II %</t>
  </si>
  <si>
    <t>Pemeliharaan/Rehabilitasi Sarana dan Prasarana Gedung Kantor atau Bangunan Lainnya</t>
  </si>
  <si>
    <t>Kepala Dinas Kearsipan dan Perpustakaan</t>
  </si>
  <si>
    <t>Kab. Magetan</t>
  </si>
  <si>
    <t>Urusan/Bidang Urusan Pemerintahan Daerah dan Program/Kegiatan</t>
  </si>
  <si>
    <t>Indikator Kinerja Program (outcome)/ Kegiatan (output)</t>
  </si>
  <si>
    <t>Target Kinerja Capaian Program (Renstra Perangkat Daerah) Tahun 2018-2023)</t>
  </si>
  <si>
    <t>Realisasi Target Kinerja Hasil Program dan Keluaran Kegiatan s/d Tahun 2023</t>
  </si>
  <si>
    <t>Target dan Realisasi Kinerja Program dan Kegiatan Tahun Lalu (2023)</t>
  </si>
  <si>
    <t>Target Program dan Kegiatan Tahun Berjalan (Renja Perangkat Daerah Tahun 2024)</t>
  </si>
  <si>
    <t>Tingkat Capaian Kinerja dan Realisasi Anggaran Renstra SKPD s/d tahun 2024 (%)</t>
  </si>
  <si>
    <t>Target Renja Perangkat Daerah Tahun 2023</t>
  </si>
  <si>
    <t>Realisasi Renja Perangkat Daerah Tahun 2023</t>
  </si>
  <si>
    <t>Tingkat Realisasi (%)</t>
  </si>
  <si>
    <t>Realisasi Capaian Program Dan Kegiatan s/d Tahun Berjalan (Tahun 2024)</t>
  </si>
  <si>
    <t>Tingkat Capaian Realisasi Target Renstra (%)</t>
  </si>
  <si>
    <t>DINAS KEARSIPAN DAN PERPUSTAKAAN</t>
  </si>
  <si>
    <t>PROGRAM PENUNJANG URUSAN PEMERINTAHAN DAERAH KABUPATEN/KOTA</t>
  </si>
  <si>
    <t>Dana Transfer Umum-Dana Alokasi Umum</t>
  </si>
  <si>
    <t>Koordinasi dan Penyusunan Laporan Keuangan Bulanan/ Triwulanan/ Semesteran SKPD</t>
  </si>
  <si>
    <t>LAIN-LAIN PENDAPATAN DAERAH YANG SAH</t>
  </si>
  <si>
    <t>Pendapatan Hibah dari Pemerintah Pusat</t>
  </si>
  <si>
    <t>Penyediaan Jasa Pemeliharaan, Biaya Pemeliharaan, dan Pajak Kendaraan Perorangan Dinas atau Kendaraan Dinas Jabatan</t>
  </si>
  <si>
    <t>Penyediaan Jasa Pemeliharaan, Biaya Pemeliharaan, Pajak dan Perizinan Kendaraan Dinas Operasional atau Lapangan</t>
  </si>
  <si>
    <t>Penyediaan Jasa Penunjang Urusan Pemerintahan Daerah</t>
  </si>
  <si>
    <t>Penciptaan dan Penggunaan Arsip Dinamis</t>
  </si>
  <si>
    <t>Pengelolaan Arsip Statis Daerah Kabupaten/Kota</t>
  </si>
  <si>
    <t>Akuisisi, Pengolahan, Preservasi, dan Akses Arsip Statis</t>
  </si>
  <si>
    <t>Penyediaan Informasi, Akses dan Layanan Kearsipan Tingkat Daerah Kabupaten/Kota Melalui JIKN</t>
  </si>
  <si>
    <t>PROGRAM PERLINDUNGAN DAN PENYELAMATAN ARSIP</t>
  </si>
  <si>
    <t>Pelaksanaan Pemusnahan Arsip yang Memiliki Retensi di Bawah 10 Tahun</t>
  </si>
  <si>
    <t xml:space="preserve">Pemberian Penghargaan Gerakan Budaya Gemar Membaca </t>
  </si>
  <si>
    <t>Pemilihan Duta Baca Tingkat Daerah Kabupaten/Kota</t>
  </si>
  <si>
    <t xml:space="preserve">Pengembangan Literasi Berbasis Inklusi Sosial </t>
  </si>
  <si>
    <t>Sosiaisasi Budaya Baca dan Literasi pada Satuan Pendidikan Dasar dan Pendidikan Khusus serta Masyarakat</t>
  </si>
  <si>
    <t>Pembinaan Perpustakaan pada Satuan Pendidikan Dasar di Seluruh Wilayah Kabupaten/Kota Sesuai dengan Standar Nasional Perpustakaan</t>
  </si>
  <si>
    <t>Pengembangan dan Pemeliharaan Layanan Perpustakaan Elektronik</t>
  </si>
  <si>
    <t>Pengembangan Kekhasan Koleksi Perpustakaan Daerah Tingkat Daerah Kabupaten/Kota</t>
  </si>
  <si>
    <t>Penyusunan Data dan Informasi Perpustakaan, Tenaga Perpustakaan dan Pustakawan Tingkat Daerah Kabupaten/Kota</t>
  </si>
  <si>
    <t>PROGRAM PELESTARIAN KOLEKSI NASIONAL DAN NASKAH KUNO</t>
  </si>
  <si>
    <t>Pelestarian Naskah Kuno Milik Daerah Kabupaten/Kota</t>
  </si>
  <si>
    <t>Pengembangan, Pengolahan dan Pengalihmediaan Naskah Kuno yang Dimiliki oleh Masyarakat untuk Dilestarikan dan Didayagunakan</t>
  </si>
  <si>
    <t>Peningkatan Peran Serta Masyarakat dalam Penyimpanan, Perawatan, Pelestarian, dan Pendaftaran Naskah Kuno</t>
  </si>
  <si>
    <t>Pengembangan Koleksi Budaya Etnis Nusantara yang Ditemukan oleh Pemerintah Daerah Kabupaten/Kota</t>
  </si>
  <si>
    <t xml:space="preserve">Seleksi dan Pengadaan Koleksi Budaya Etnis Nusantara </t>
  </si>
  <si>
    <t>induk</t>
  </si>
  <si>
    <t>penjabaran</t>
  </si>
  <si>
    <t>s/d juni</t>
  </si>
  <si>
    <t>realisasi renja TW II</t>
  </si>
  <si>
    <t>realisasi renja TW I</t>
  </si>
  <si>
    <t>Kepuasan Masyarakat Terhadap Layanan Kearsipan dan Perpustakaan II Indeks</t>
  </si>
  <si>
    <t>Jumlah Penyediaan Administrasi Umum Perangkat Daerah || Paket</t>
  </si>
  <si>
    <t>Jumlah naskah kuno yang dilestarikan II eksemplar</t>
  </si>
  <si>
    <t>s/d september</t>
  </si>
  <si>
    <t>realisasi renja TW 4</t>
  </si>
  <si>
    <t>realisasi renja s/d desember</t>
  </si>
  <si>
    <t>Meningkatn ya Akuntabilitas dan  Pelayanan Publik PenyelenggaraanPemerintah Daerah Pada Dinas Kearsipan dan Perpustakaan</t>
  </si>
  <si>
    <t xml:space="preserve">Tingkat Capaian Kinerja Dan Realisasi
Anggaran Renstra
Perangkat Daerah
s/d tahun 2025
(%)
</t>
  </si>
  <si>
    <t>Orang/bulan</t>
  </si>
  <si>
    <t>170 perpustakaan</t>
  </si>
  <si>
    <t>daftar</t>
  </si>
  <si>
    <t>Jumlah Layanan Perpustakaan Elektronik yang Dikembangkan dengan Manajemen Layanan TIK II Perpustakaan</t>
  </si>
  <si>
    <t>Jumlah Perpustakaan yang Dikembangkan di Tingkat Daerah Kabupaten/Kota Sesuai Standar Nasional Perpustakaan di Wilayah Kabupaten/Kota Sesuai Kewenangannya II Perpustakaan</t>
  </si>
  <si>
    <t>Jumlah Koleksi Perpustakaan Khas Dearah Tingkat Kabupaten/Kota yang Dikembangkan II Eksemplar</t>
  </si>
  <si>
    <t>Jumlah Perpustakaan pada Satuan Pendidikan Dasar dan yang Dilakukan Pembinaan dalam Mewujudkan Standar Nasional Perpustakaan II Perpustakaan</t>
  </si>
  <si>
    <t>Pembinaan Perpustakaan Umum dan Khusus Tingkat Kabupaten/Kota</t>
  </si>
  <si>
    <t>Jumlah perpustakaan umum dan khusus yang dibina sesuai kewenangan Kabupaten/Kota dalam mewujdukan Standar Nasional Perpustakaan II Perpustakaan</t>
  </si>
  <si>
    <t>2.23.02.2.01.13</t>
  </si>
  <si>
    <t>Penyusunan Data dan Informasi Perpustakaan</t>
  </si>
  <si>
    <t>Jumlah Data dan informasi Perpustakaan II Dokumen</t>
  </si>
  <si>
    <t>Jumlah Lokus Pembudayaan Kegemaran Membaca dan Literasi pada Satuan Pendidikan II Lokus</t>
  </si>
  <si>
    <t>Jumlah Orang yang Mendapatkan Penghargaan Gerakan Budaya Gemar Membaca Tingkat Kabupaten Kota II Orang</t>
  </si>
  <si>
    <t>Jumlah layanan perpustakaan berbasis inklusi sosial di wilayah Kabupaten/Kota yang dikembangkan II Perpustakaan</t>
  </si>
  <si>
    <t>Jumlah Duta Baca/Bunda Baca/Bunda Literasi Tingkat Daerah Kabupaten/Kota yang dipilih dan didukung kegiatannya II Orang</t>
  </si>
  <si>
    <t>2.23.02.2.02.07</t>
  </si>
  <si>
    <t>Jumlah Masyarakat yang Berperan dalam Penyimpanan, Perawatan, Pelestarian, dan Pendaftaran Naskah Kuno II Orang</t>
  </si>
  <si>
    <t>Jumlah Naskah Kuno  yang dimiliki masyarakat yang dilakukan pengembangan, pengolahan, pengalihmediaan untuk dilestarikan dan didayagunakan II Eksemplar</t>
  </si>
  <si>
    <t>Seleksi dan Pengadaan Koleksi Budaya Etnis Nusantara</t>
  </si>
  <si>
    <t>Jumlah Koleksi Budaya Etnis Nusantara yang diseleksi dan dilakukan pengadaan oleh Perpustakaan Daerah Tingkat Kabupaten/Kota II Eksemplar</t>
  </si>
  <si>
    <t>2.23.03.2.02.03</t>
  </si>
  <si>
    <t xml:space="preserve"> Akuisisi, Pengolahan, Preservasi, dan Akses Arsip Statis</t>
  </si>
  <si>
    <t>Jumlah Arsip Statis yang Dilakukan Akusisi, Pengolahan, Preservasi dan Akses Arsip Statis II  Arsip</t>
  </si>
  <si>
    <t>2.24.02.2.02.04</t>
  </si>
  <si>
    <t>Jumlah Arsip yang Dilakukan Penilaian, Penetapan dan Pelaksanaan Pemusnahan Arsip yang Memiliki Retensi di Bawah 10 (Sepuluh) Tahun II Arsip</t>
  </si>
  <si>
    <t>Jumlah Arsip yang Memiliki Retensi Di Bawah 10 Tahun yang Dimusnahkan II  Berkas</t>
  </si>
  <si>
    <t>2.24.03.2.01.04</t>
  </si>
  <si>
    <t>2.24.03.2.01.03</t>
  </si>
  <si>
    <t>Peningkatan Peran Serta Masyarakat Dalam Penyimpanan, Perawatan, Pelestarian dan Pendaftaran Naskah Kuno</t>
  </si>
  <si>
    <t>Pengembangan Koleksi Budaya Etnis Nusantara yang ditemukan oleh Pemerintah Daerah Kabupaten /Kota</t>
  </si>
  <si>
    <t>Realisasi sampai dengan bulan juni - realisasi triwulan 1</t>
  </si>
  <si>
    <t>hasile dadi realisasi triwulan 2</t>
  </si>
  <si>
    <t>Periode Pelaksanaan: Tribulan I Tahun 2026</t>
  </si>
  <si>
    <t>Pengelolaan dan Pengembangan Bahan Perpustakaan</t>
  </si>
  <si>
    <t>Pengembangan Kekhasan Koleksi Perpustakaan Daerah Tingkat Kabupaten/Kota</t>
  </si>
  <si>
    <t>Pemilihan Duta Baca/Bunda Baca/Bunda Literasi Tingkat Daerah Kabupaten/Kota</t>
  </si>
  <si>
    <t>Sosialisasi Budaya Baca dan Literasi pada Satuan Pendidikan Dasar dan Masyarakat</t>
  </si>
  <si>
    <t>perpustakaan</t>
  </si>
  <si>
    <t>lokasi</t>
  </si>
  <si>
    <t>orang</t>
  </si>
  <si>
    <t xml:space="preserve">Target Kinerja dan Anggaran Renja Perangkat Daerah Tahun berjalan Setelah Efisiensi
yang dievaluasi (Tahun 2026)
</t>
  </si>
  <si>
    <t>Indeks</t>
  </si>
  <si>
    <t>Magetan, 6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</si>
</sst>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-* #,##0.00_-;\-* #,##0.00_-;_-* &quot;-&quot;_-;_-@_-"/>
    <numFmt numFmtId="166" formatCode="_(* #,##0_);_(* \(#,##0\);_(* &quot;-&quot;??_);_(@_)"/>
    <numFmt numFmtId="167" formatCode="_-* #,##0_-;\-* #,##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2"/>
      <name val="Bookman Old Style"/>
      <family val="1"/>
    </font>
    <font>
      <b/>
      <sz val="11"/>
      <color theme="1"/>
      <name val="Calibri"/>
      <family val="2"/>
      <scheme val="minor"/>
    </font>
    <font>
      <b/>
      <sz val="12"/>
      <name val="Bookman Old Style"/>
      <family val="1"/>
    </font>
    <font>
      <sz val="12"/>
      <color theme="2" tint="-0.749992370372631"/>
      <name val="Bookman Old Style"/>
      <family val="1"/>
    </font>
    <font>
      <b/>
      <sz val="12"/>
      <color theme="1"/>
      <name val="Bookman Old Style"/>
      <family val="1"/>
    </font>
    <font>
      <b/>
      <sz val="12"/>
      <color theme="2" tint="-0.749992370372631"/>
      <name val="Bookman Old Style"/>
      <family val="1"/>
    </font>
    <font>
      <b/>
      <sz val="12"/>
      <color rgb="FF000000"/>
      <name val="Bookman Old Style"/>
      <family val="1"/>
    </font>
    <font>
      <b/>
      <sz val="12"/>
      <color theme="1" tint="4.9989318521683403E-2"/>
      <name val="Bookman Old Style"/>
      <family val="1"/>
    </font>
    <font>
      <sz val="11"/>
      <color rgb="FFFF0000"/>
      <name val="Calibri"/>
      <family val="2"/>
      <scheme val="minor"/>
    </font>
    <font>
      <sz val="12"/>
      <color rgb="FFFF0000"/>
      <name val="Bookman Old Style"/>
      <family val="1"/>
    </font>
    <font>
      <sz val="11"/>
      <color theme="1"/>
      <name val="Calibri"/>
      <family val="2"/>
      <charset val="1"/>
      <scheme val="minor"/>
    </font>
    <font>
      <sz val="12"/>
      <color rgb="FF000000"/>
      <name val="Bookman Old Style"/>
      <family val="1"/>
    </font>
    <font>
      <b/>
      <sz val="11"/>
      <color rgb="FFFF0000"/>
      <name val="Calibri"/>
      <family val="2"/>
      <scheme val="minor"/>
    </font>
    <font>
      <sz val="12"/>
      <color rgb="FF000000"/>
      <name val="Tahoma"/>
      <family val="2"/>
    </font>
    <font>
      <b/>
      <strike/>
      <sz val="12"/>
      <color theme="1"/>
      <name val="Bookman Old Style"/>
      <family val="1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bscript"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2"/>
      <color theme="1"/>
      <name val="Trebuchet MS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8" tint="0.79998168889431442"/>
      </patternFill>
    </fill>
    <fill>
      <patternFill patternType="solid">
        <fgColor rgb="FFFF8B8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51">
    <xf numFmtId="0" fontId="0" fillId="0" borderId="0"/>
    <xf numFmtId="0" fontId="3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5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271">
    <xf numFmtId="0" fontId="0" fillId="0" borderId="0" xfId="0"/>
    <xf numFmtId="0" fontId="0" fillId="0" borderId="0" xfId="0" applyAlignment="1">
      <alignment horizontal="center" vertical="center"/>
    </xf>
    <xf numFmtId="0" fontId="12" fillId="5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41" fontId="11" fillId="0" borderId="2" xfId="2" applyFont="1" applyFill="1" applyBorder="1" applyAlignment="1">
      <alignment horizontal="center" vertical="center" wrapText="1"/>
    </xf>
    <xf numFmtId="41" fontId="11" fillId="0" borderId="1" xfId="2" applyFont="1" applyFill="1" applyBorder="1" applyAlignment="1">
      <alignment horizontal="center" vertical="center"/>
    </xf>
    <xf numFmtId="41" fontId="7" fillId="0" borderId="1" xfId="2" applyFont="1" applyFill="1" applyBorder="1" applyAlignment="1">
      <alignment horizontal="center" vertical="center"/>
    </xf>
    <xf numFmtId="41" fontId="10" fillId="0" borderId="1" xfId="2" applyFont="1" applyFill="1" applyBorder="1" applyAlignment="1">
      <alignment horizontal="center" vertical="center"/>
    </xf>
    <xf numFmtId="49" fontId="4" fillId="0" borderId="2" xfId="2" applyNumberFormat="1" applyFont="1" applyFill="1" applyBorder="1" applyAlignment="1">
      <alignment horizontal="center" vertical="center" wrapText="1"/>
    </xf>
    <xf numFmtId="49" fontId="5" fillId="0" borderId="2" xfId="2" applyNumberFormat="1" applyFont="1" applyFill="1" applyBorder="1" applyAlignment="1">
      <alignment horizontal="center" vertical="center" wrapText="1"/>
    </xf>
    <xf numFmtId="49" fontId="8" fillId="0" borderId="2" xfId="2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vertical="center"/>
    </xf>
    <xf numFmtId="0" fontId="0" fillId="0" borderId="0" xfId="0" applyAlignment="1">
      <alignment wrapText="1"/>
    </xf>
    <xf numFmtId="0" fontId="13" fillId="0" borderId="0" xfId="0" applyFont="1" applyAlignment="1">
      <alignment horizontal="center" vertical="center"/>
    </xf>
    <xf numFmtId="0" fontId="16" fillId="6" borderId="2" xfId="0" applyFont="1" applyFill="1" applyBorder="1" applyAlignment="1">
      <alignment vertical="center" wrapText="1"/>
    </xf>
    <xf numFmtId="0" fontId="11" fillId="6" borderId="2" xfId="0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4" fillId="6" borderId="2" xfId="0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1" fontId="4" fillId="6" borderId="2" xfId="46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41" fontId="4" fillId="7" borderId="2" xfId="46" applyFont="1" applyFill="1" applyBorder="1" applyAlignment="1">
      <alignment horizontal="center" vertical="center"/>
    </xf>
    <xf numFmtId="0" fontId="4" fillId="7" borderId="2" xfId="0" applyFont="1" applyFill="1" applyBorder="1" applyAlignment="1">
      <alignment vertical="center"/>
    </xf>
    <xf numFmtId="0" fontId="4" fillId="7" borderId="2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41" fontId="4" fillId="6" borderId="2" xfId="46" applyFont="1" applyFill="1" applyBorder="1" applyAlignment="1">
      <alignment horizontal="center" vertical="center" wrapText="1"/>
    </xf>
    <xf numFmtId="41" fontId="4" fillId="6" borderId="2" xfId="46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1" fontId="9" fillId="2" borderId="2" xfId="46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41" fontId="9" fillId="4" borderId="2" xfId="46" applyFont="1" applyFill="1" applyBorder="1" applyAlignment="1">
      <alignment horizontal="center" vertical="center"/>
    </xf>
    <xf numFmtId="41" fontId="8" fillId="7" borderId="2" xfId="9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1" fontId="9" fillId="3" borderId="2" xfId="0" applyNumberFormat="1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41" fontId="0" fillId="0" borderId="0" xfId="46" applyFont="1"/>
    <xf numFmtId="2" fontId="0" fillId="0" borderId="0" xfId="0" applyNumberFormat="1"/>
    <xf numFmtId="41" fontId="5" fillId="7" borderId="2" xfId="46" applyFont="1" applyFill="1" applyBorder="1" applyAlignment="1">
      <alignment horizontal="center" vertical="center"/>
    </xf>
    <xf numFmtId="41" fontId="18" fillId="0" borderId="0" xfId="46" applyFont="1" applyAlignment="1">
      <alignment horizontal="right" vertical="center" wrapText="1"/>
    </xf>
    <xf numFmtId="43" fontId="0" fillId="0" borderId="0" xfId="0" applyNumberFormat="1"/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/>
    </xf>
    <xf numFmtId="41" fontId="4" fillId="0" borderId="2" xfId="46" applyFont="1" applyFill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9" fillId="4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center"/>
    </xf>
    <xf numFmtId="41" fontId="5" fillId="4" borderId="2" xfId="46" applyFont="1" applyFill="1" applyBorder="1" applyAlignment="1">
      <alignment horizontal="center" vertical="center"/>
    </xf>
    <xf numFmtId="0" fontId="9" fillId="2" borderId="0" xfId="0" applyFont="1" applyFill="1" applyAlignment="1">
      <alignment vertical="top" wrapText="1"/>
    </xf>
    <xf numFmtId="0" fontId="4" fillId="0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14" fillId="4" borderId="1" xfId="0" applyFont="1" applyFill="1" applyBorder="1" applyAlignment="1">
      <alignment horizontal="left" vertical="center"/>
    </xf>
    <xf numFmtId="164" fontId="5" fillId="7" borderId="2" xfId="46" applyNumberFormat="1" applyFont="1" applyFill="1" applyBorder="1" applyAlignment="1">
      <alignment horizontal="center" vertical="center" wrapText="1"/>
    </xf>
    <xf numFmtId="41" fontId="5" fillId="4" borderId="2" xfId="46" applyFont="1" applyFill="1" applyBorder="1" applyAlignment="1">
      <alignment horizontal="center" vertical="center" wrapText="1"/>
    </xf>
    <xf numFmtId="41" fontId="7" fillId="2" borderId="2" xfId="46" applyFont="1" applyFill="1" applyBorder="1" applyAlignment="1">
      <alignment horizontal="center" vertical="center"/>
    </xf>
    <xf numFmtId="41" fontId="7" fillId="2" borderId="2" xfId="46" applyFont="1" applyFill="1" applyBorder="1" applyAlignment="1">
      <alignment horizontal="center" vertical="center" wrapText="1"/>
    </xf>
    <xf numFmtId="0" fontId="0" fillId="8" borderId="0" xfId="0" applyFill="1"/>
    <xf numFmtId="0" fontId="0" fillId="0" borderId="0" xfId="0" applyFill="1"/>
    <xf numFmtId="3" fontId="0" fillId="0" borderId="0" xfId="0" applyNumberFormat="1"/>
    <xf numFmtId="3" fontId="0" fillId="0" borderId="0" xfId="0" applyNumberFormat="1" applyFill="1"/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41" fontId="7" fillId="4" borderId="2" xfId="46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7" borderId="2" xfId="0" applyFont="1" applyFill="1" applyBorder="1" applyAlignment="1">
      <alignment vertical="center"/>
    </xf>
    <xf numFmtId="0" fontId="5" fillId="0" borderId="0" xfId="0" applyFont="1" applyAlignment="1">
      <alignment vertical="top" wrapText="1"/>
    </xf>
    <xf numFmtId="0" fontId="5" fillId="7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41" fontId="5" fillId="7" borderId="2" xfId="46" applyFont="1" applyFill="1" applyBorder="1" applyAlignment="1">
      <alignment horizontal="center" vertical="center" wrapText="1"/>
    </xf>
    <xf numFmtId="41" fontId="5" fillId="7" borderId="2" xfId="0" applyNumberFormat="1" applyFont="1" applyFill="1" applyBorder="1" applyAlignment="1">
      <alignment horizontal="center" vertical="center" wrapText="1"/>
    </xf>
    <xf numFmtId="41" fontId="0" fillId="0" borderId="0" xfId="46" applyFont="1" applyAlignment="1">
      <alignment horizontal="center" vertical="center"/>
    </xf>
    <xf numFmtId="41" fontId="0" fillId="0" borderId="0" xfId="0" applyNumberFormat="1"/>
    <xf numFmtId="41" fontId="6" fillId="0" borderId="0" xfId="46" applyFont="1" applyAlignment="1">
      <alignment horizontal="center" vertical="center"/>
    </xf>
    <xf numFmtId="41" fontId="6" fillId="0" borderId="0" xfId="0" applyNumberFormat="1" applyFont="1" applyAlignment="1">
      <alignment horizontal="center" vertical="center"/>
    </xf>
    <xf numFmtId="41" fontId="13" fillId="0" borderId="0" xfId="46" applyFont="1" applyAlignment="1">
      <alignment horizontal="center" vertical="center"/>
    </xf>
    <xf numFmtId="41" fontId="13" fillId="0" borderId="0" xfId="0" applyNumberFormat="1" applyFont="1" applyAlignment="1">
      <alignment horizontal="center" vertical="center"/>
    </xf>
    <xf numFmtId="0" fontId="4" fillId="0" borderId="2" xfId="0" applyFont="1" applyFill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2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right" vertical="center" wrapText="1"/>
    </xf>
    <xf numFmtId="41" fontId="5" fillId="0" borderId="2" xfId="46" applyFont="1" applyFill="1" applyBorder="1" applyAlignment="1">
      <alignment horizontal="center" vertical="center"/>
    </xf>
    <xf numFmtId="41" fontId="5" fillId="0" borderId="2" xfId="46" applyFont="1" applyFill="1" applyBorder="1" applyAlignment="1">
      <alignment horizontal="center" vertical="center" wrapText="1"/>
    </xf>
    <xf numFmtId="41" fontId="5" fillId="6" borderId="2" xfId="46" applyFont="1" applyFill="1" applyBorder="1" applyAlignment="1">
      <alignment horizontal="center" vertical="center"/>
    </xf>
    <xf numFmtId="41" fontId="5" fillId="6" borderId="2" xfId="46" applyFont="1" applyFill="1" applyBorder="1"/>
    <xf numFmtId="41" fontId="5" fillId="2" borderId="2" xfId="46" applyFont="1" applyFill="1" applyBorder="1" applyAlignment="1">
      <alignment horizontal="center" vertical="center"/>
    </xf>
    <xf numFmtId="166" fontId="5" fillId="7" borderId="2" xfId="47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41" fontId="7" fillId="4" borderId="2" xfId="46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1" fontId="7" fillId="2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1" fontId="5" fillId="4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165" fontId="7" fillId="2" borderId="2" xfId="9" applyNumberFormat="1" applyFont="1" applyFill="1" applyBorder="1" applyAlignment="1">
      <alignment horizontal="center" vertical="center" wrapText="1"/>
    </xf>
    <xf numFmtId="41" fontId="7" fillId="2" borderId="2" xfId="9" applyFont="1" applyFill="1" applyBorder="1" applyAlignment="1">
      <alignment horizontal="center" vertical="center" wrapText="1"/>
    </xf>
    <xf numFmtId="41" fontId="7" fillId="4" borderId="2" xfId="9" applyFont="1" applyFill="1" applyBorder="1" applyAlignment="1">
      <alignment horizontal="center" vertical="center" wrapText="1"/>
    </xf>
    <xf numFmtId="165" fontId="7" fillId="4" borderId="2" xfId="9" applyNumberFormat="1" applyFont="1" applyFill="1" applyBorder="1" applyAlignment="1">
      <alignment horizontal="center" vertical="center" wrapText="1"/>
    </xf>
    <xf numFmtId="41" fontId="7" fillId="4" borderId="2" xfId="0" applyNumberFormat="1" applyFont="1" applyFill="1" applyBorder="1" applyAlignment="1">
      <alignment horizontal="center" vertical="center" wrapText="1"/>
    </xf>
    <xf numFmtId="41" fontId="5" fillId="0" borderId="2" xfId="46" applyFont="1" applyBorder="1" applyAlignment="1">
      <alignment horizontal="center" vertical="center"/>
    </xf>
    <xf numFmtId="167" fontId="5" fillId="0" borderId="2" xfId="47" applyNumberFormat="1" applyFont="1" applyBorder="1" applyAlignment="1">
      <alignment horizontal="center" vertical="center"/>
    </xf>
    <xf numFmtId="41" fontId="5" fillId="7" borderId="2" xfId="9" applyFont="1" applyFill="1" applyBorder="1" applyAlignment="1">
      <alignment horizontal="center" vertical="center" wrapText="1"/>
    </xf>
    <xf numFmtId="165" fontId="5" fillId="7" borderId="2" xfId="9" applyNumberFormat="1" applyFont="1" applyFill="1" applyBorder="1" applyAlignment="1">
      <alignment horizontal="center" vertical="center" wrapText="1"/>
    </xf>
    <xf numFmtId="167" fontId="5" fillId="7" borderId="2" xfId="47" applyNumberFormat="1" applyFont="1" applyFill="1" applyBorder="1" applyAlignment="1">
      <alignment horizontal="center" vertical="center"/>
    </xf>
    <xf numFmtId="0" fontId="5" fillId="7" borderId="2" xfId="47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1" fontId="5" fillId="7" borderId="2" xfId="0" applyNumberFormat="1" applyFont="1" applyFill="1" applyBorder="1" applyAlignment="1">
      <alignment horizontal="center" vertical="center"/>
    </xf>
    <xf numFmtId="167" fontId="5" fillId="0" borderId="2" xfId="47" applyNumberFormat="1" applyFont="1" applyFill="1" applyBorder="1" applyAlignment="1">
      <alignment horizontal="center" vertical="center"/>
    </xf>
    <xf numFmtId="167" fontId="5" fillId="7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1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67" fontId="5" fillId="2" borderId="2" xfId="47" applyNumberFormat="1" applyFont="1" applyFill="1" applyBorder="1" applyAlignment="1">
      <alignment horizontal="center" vertical="center"/>
    </xf>
    <xf numFmtId="41" fontId="5" fillId="2" borderId="2" xfId="9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2" xfId="47" applyNumberFormat="1" applyFont="1" applyFill="1" applyBorder="1" applyAlignment="1">
      <alignment horizontal="center" vertical="center"/>
    </xf>
    <xf numFmtId="41" fontId="5" fillId="4" borderId="2" xfId="9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vertical="center"/>
    </xf>
    <xf numFmtId="41" fontId="5" fillId="6" borderId="2" xfId="0" applyNumberFormat="1" applyFont="1" applyFill="1" applyBorder="1" applyAlignment="1">
      <alignment horizontal="center" vertical="center" wrapText="1"/>
    </xf>
    <xf numFmtId="41" fontId="5" fillId="6" borderId="2" xfId="0" applyNumberFormat="1" applyFont="1" applyFill="1" applyBorder="1" applyAlignment="1">
      <alignment vertical="center"/>
    </xf>
    <xf numFmtId="2" fontId="5" fillId="6" borderId="2" xfId="0" applyNumberFormat="1" applyFont="1" applyFill="1" applyBorder="1" applyAlignment="1">
      <alignment vertical="center"/>
    </xf>
    <xf numFmtId="167" fontId="7" fillId="2" borderId="2" xfId="47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2" fillId="9" borderId="15" xfId="0" applyFont="1" applyFill="1" applyBorder="1" applyAlignment="1">
      <alignment vertical="center" wrapText="1"/>
    </xf>
    <xf numFmtId="0" fontId="22" fillId="9" borderId="16" xfId="0" applyFont="1" applyFill="1" applyBorder="1" applyAlignment="1">
      <alignment vertical="center" wrapText="1"/>
    </xf>
    <xf numFmtId="0" fontId="22" fillId="9" borderId="17" xfId="0" applyFont="1" applyFill="1" applyBorder="1" applyAlignment="1">
      <alignment horizontal="center" vertical="center" wrapText="1"/>
    </xf>
    <xf numFmtId="0" fontId="22" fillId="9" borderId="16" xfId="0" applyFont="1" applyFill="1" applyBorder="1" applyAlignment="1">
      <alignment horizontal="center" vertical="center" wrapText="1"/>
    </xf>
    <xf numFmtId="0" fontId="22" fillId="9" borderId="18" xfId="0" applyFont="1" applyFill="1" applyBorder="1" applyAlignment="1">
      <alignment horizontal="center" vertical="center" wrapText="1"/>
    </xf>
    <xf numFmtId="0" fontId="22" fillId="9" borderId="17" xfId="0" applyFont="1" applyFill="1" applyBorder="1" applyAlignment="1">
      <alignment vertical="center" wrapText="1"/>
    </xf>
    <xf numFmtId="0" fontId="23" fillId="9" borderId="18" xfId="0" applyFont="1" applyFill="1" applyBorder="1" applyAlignment="1">
      <alignment vertical="center" wrapText="1"/>
    </xf>
    <xf numFmtId="0" fontId="22" fillId="9" borderId="18" xfId="0" applyFont="1" applyFill="1" applyBorder="1" applyAlignment="1">
      <alignment vertical="center" wrapText="1"/>
    </xf>
    <xf numFmtId="0" fontId="23" fillId="9" borderId="17" xfId="0" applyFont="1" applyFill="1" applyBorder="1" applyAlignment="1">
      <alignment vertical="center" wrapText="1"/>
    </xf>
    <xf numFmtId="2" fontId="9" fillId="2" borderId="2" xfId="0" applyNumberFormat="1" applyFont="1" applyFill="1" applyBorder="1" applyAlignment="1">
      <alignment horizontal="center" vertical="center"/>
    </xf>
    <xf numFmtId="165" fontId="6" fillId="0" borderId="0" xfId="46" applyNumberFormat="1" applyFont="1" applyAlignment="1">
      <alignment horizontal="center" vertical="center"/>
    </xf>
    <xf numFmtId="41" fontId="0" fillId="0" borderId="0" xfId="46" applyFont="1" applyAlignment="1">
      <alignment wrapText="1"/>
    </xf>
    <xf numFmtId="41" fontId="6" fillId="0" borderId="0" xfId="46" applyFont="1" applyAlignment="1">
      <alignment wrapText="1"/>
    </xf>
    <xf numFmtId="0" fontId="0" fillId="10" borderId="0" xfId="0" applyFill="1"/>
    <xf numFmtId="0" fontId="6" fillId="10" borderId="0" xfId="0" applyFont="1" applyFill="1"/>
    <xf numFmtId="41" fontId="6" fillId="10" borderId="0" xfId="46" applyFont="1" applyFill="1"/>
    <xf numFmtId="0" fontId="6" fillId="10" borderId="0" xfId="0" applyFont="1" applyFill="1" applyAlignment="1">
      <alignment wrapText="1"/>
    </xf>
    <xf numFmtId="0" fontId="6" fillId="10" borderId="0" xfId="0" applyFont="1" applyFill="1" applyAlignment="1">
      <alignment horizontal="left" wrapText="1"/>
    </xf>
    <xf numFmtId="165" fontId="0" fillId="0" borderId="0" xfId="46" applyNumberFormat="1" applyFont="1"/>
    <xf numFmtId="165" fontId="6" fillId="10" borderId="0" xfId="46" applyNumberFormat="1" applyFont="1" applyFill="1"/>
    <xf numFmtId="165" fontId="0" fillId="10" borderId="0" xfId="46" applyNumberFormat="1" applyFont="1" applyFill="1"/>
    <xf numFmtId="43" fontId="24" fillId="0" borderId="2" xfId="47" applyFont="1" applyFill="1" applyBorder="1" applyAlignment="1">
      <alignment vertical="center"/>
    </xf>
    <xf numFmtId="167" fontId="5" fillId="7" borderId="2" xfId="47" applyNumberFormat="1" applyFont="1" applyFill="1" applyBorder="1" applyAlignment="1">
      <alignment vertical="center"/>
    </xf>
    <xf numFmtId="0" fontId="5" fillId="0" borderId="2" xfId="47" applyNumberFormat="1" applyFont="1" applyFill="1" applyBorder="1" applyAlignment="1">
      <alignment horizontal="center" vertical="center"/>
    </xf>
    <xf numFmtId="43" fontId="6" fillId="0" borderId="0" xfId="0" applyNumberFormat="1" applyFont="1" applyAlignment="1">
      <alignment horizontal="center" vertical="center"/>
    </xf>
    <xf numFmtId="0" fontId="14" fillId="7" borderId="2" xfId="0" applyFont="1" applyFill="1" applyBorder="1" applyAlignment="1">
      <alignment vertical="center"/>
    </xf>
    <xf numFmtId="0" fontId="14" fillId="7" borderId="2" xfId="0" applyFont="1" applyFill="1" applyBorder="1" applyAlignment="1">
      <alignment horizontal="center" vertical="center"/>
    </xf>
    <xf numFmtId="41" fontId="14" fillId="7" borderId="2" xfId="46" applyFont="1" applyFill="1" applyBorder="1" applyAlignment="1">
      <alignment horizontal="center" vertical="center"/>
    </xf>
    <xf numFmtId="9" fontId="7" fillId="4" borderId="2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vertical="top" wrapText="1"/>
    </xf>
    <xf numFmtId="43" fontId="5" fillId="0" borderId="2" xfId="46" applyNumberFormat="1" applyFont="1" applyBorder="1" applyAlignment="1">
      <alignment horizontal="center" vertical="center"/>
    </xf>
    <xf numFmtId="41" fontId="5" fillId="7" borderId="2" xfId="47" applyNumberFormat="1" applyFont="1" applyFill="1" applyBorder="1" applyAlignment="1">
      <alignment horizontal="center" vertical="center"/>
    </xf>
    <xf numFmtId="41" fontId="5" fillId="0" borderId="2" xfId="47" applyNumberFormat="1" applyFont="1" applyFill="1" applyBorder="1" applyAlignment="1">
      <alignment horizontal="center" vertical="center"/>
    </xf>
    <xf numFmtId="0" fontId="4" fillId="7" borderId="0" xfId="0" applyFont="1" applyFill="1" applyAlignment="1">
      <alignment vertical="top" wrapText="1"/>
    </xf>
    <xf numFmtId="0" fontId="4" fillId="7" borderId="2" xfId="0" applyFont="1" applyFill="1" applyBorder="1" applyAlignment="1">
      <alignment horizontal="left" vertical="center"/>
    </xf>
    <xf numFmtId="0" fontId="0" fillId="7" borderId="0" xfId="0" applyFill="1" applyAlignment="1">
      <alignment horizontal="center" vertical="center"/>
    </xf>
    <xf numFmtId="43" fontId="24" fillId="7" borderId="2" xfId="0" applyNumberFormat="1" applyFont="1" applyFill="1" applyBorder="1" applyAlignment="1">
      <alignment vertical="top"/>
    </xf>
    <xf numFmtId="41" fontId="5" fillId="0" borderId="2" xfId="46" applyNumberFormat="1" applyFont="1" applyBorder="1" applyAlignment="1">
      <alignment horizontal="center" vertical="center"/>
    </xf>
    <xf numFmtId="0" fontId="5" fillId="7" borderId="2" xfId="0" applyFont="1" applyFill="1" applyBorder="1" applyAlignment="1">
      <alignment horizontal="left" vertical="center" wrapText="1"/>
    </xf>
    <xf numFmtId="43" fontId="5" fillId="7" borderId="2" xfId="46" applyNumberFormat="1" applyFont="1" applyFill="1" applyBorder="1" applyAlignment="1">
      <alignment horizontal="center" vertical="center"/>
    </xf>
    <xf numFmtId="41" fontId="5" fillId="7" borderId="2" xfId="46" applyNumberFormat="1" applyFont="1" applyFill="1" applyBorder="1" applyAlignment="1">
      <alignment horizontal="center" vertical="center"/>
    </xf>
    <xf numFmtId="3" fontId="5" fillId="7" borderId="2" xfId="46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1" fontId="11" fillId="0" borderId="3" xfId="2" applyFont="1" applyFill="1" applyBorder="1" applyAlignment="1">
      <alignment horizontal="center" vertical="center" wrapText="1"/>
    </xf>
    <xf numFmtId="41" fontId="11" fillId="0" borderId="5" xfId="2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1" fontId="11" fillId="0" borderId="1" xfId="2" applyFont="1" applyFill="1" applyBorder="1" applyAlignment="1">
      <alignment horizontal="center" vertical="center" wrapText="1"/>
    </xf>
    <xf numFmtId="41" fontId="11" fillId="0" borderId="7" xfId="2" applyFont="1" applyFill="1" applyBorder="1" applyAlignment="1">
      <alignment horizontal="center" vertical="center" wrapText="1"/>
    </xf>
    <xf numFmtId="41" fontId="11" fillId="0" borderId="4" xfId="2" applyFont="1" applyFill="1" applyBorder="1" applyAlignment="1">
      <alignment horizontal="center" vertical="center" wrapText="1"/>
    </xf>
    <xf numFmtId="41" fontId="11" fillId="0" borderId="9" xfId="2" applyFont="1" applyFill="1" applyBorder="1" applyAlignment="1">
      <alignment horizontal="center" vertical="center" wrapText="1"/>
    </xf>
    <xf numFmtId="41" fontId="11" fillId="0" borderId="10" xfId="2" applyFont="1" applyFill="1" applyBorder="1" applyAlignment="1">
      <alignment horizontal="center" vertical="center" wrapText="1"/>
    </xf>
    <xf numFmtId="41" fontId="11" fillId="0" borderId="11" xfId="2" applyFont="1" applyFill="1" applyBorder="1" applyAlignment="1">
      <alignment horizontal="center" vertical="center" wrapText="1"/>
    </xf>
    <xf numFmtId="41" fontId="11" fillId="0" borderId="12" xfId="2" applyFont="1" applyFill="1" applyBorder="1" applyAlignment="1">
      <alignment horizontal="center" vertical="center" wrapText="1"/>
    </xf>
    <xf numFmtId="41" fontId="11" fillId="0" borderId="13" xfId="2" applyFont="1" applyFill="1" applyBorder="1" applyAlignment="1">
      <alignment horizontal="center" vertical="center" wrapText="1"/>
    </xf>
    <xf numFmtId="41" fontId="11" fillId="0" borderId="14" xfId="2" applyFont="1" applyFill="1" applyBorder="1" applyAlignment="1">
      <alignment horizontal="center" vertical="center" wrapText="1"/>
    </xf>
    <xf numFmtId="165" fontId="11" fillId="0" borderId="9" xfId="2" applyNumberFormat="1" applyFont="1" applyFill="1" applyBorder="1" applyAlignment="1">
      <alignment horizontal="center" vertical="center" wrapText="1"/>
    </xf>
    <xf numFmtId="165" fontId="11" fillId="0" borderId="11" xfId="2" applyNumberFormat="1" applyFont="1" applyFill="1" applyBorder="1" applyAlignment="1">
      <alignment horizontal="center" vertical="center" wrapText="1"/>
    </xf>
    <xf numFmtId="165" fontId="11" fillId="0" borderId="12" xfId="2" applyNumberFormat="1" applyFont="1" applyFill="1" applyBorder="1" applyAlignment="1">
      <alignment horizontal="center" vertical="center" wrapText="1"/>
    </xf>
    <xf numFmtId="165" fontId="11" fillId="0" borderId="14" xfId="2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1" fontId="10" fillId="0" borderId="9" xfId="2" applyFont="1" applyFill="1" applyBorder="1" applyAlignment="1">
      <alignment horizontal="center" vertical="center" wrapText="1"/>
    </xf>
    <xf numFmtId="41" fontId="10" fillId="0" borderId="10" xfId="2" applyFont="1" applyFill="1" applyBorder="1" applyAlignment="1">
      <alignment horizontal="center" vertical="center" wrapText="1"/>
    </xf>
    <xf numFmtId="41" fontId="10" fillId="0" borderId="11" xfId="2" applyFont="1" applyFill="1" applyBorder="1" applyAlignment="1">
      <alignment horizontal="center" vertical="center" wrapText="1"/>
    </xf>
    <xf numFmtId="41" fontId="10" fillId="0" borderId="12" xfId="2" applyFont="1" applyFill="1" applyBorder="1" applyAlignment="1">
      <alignment horizontal="center" vertical="center" wrapText="1"/>
    </xf>
    <xf numFmtId="41" fontId="10" fillId="0" borderId="13" xfId="2" applyFont="1" applyFill="1" applyBorder="1" applyAlignment="1">
      <alignment horizontal="center" vertical="center" wrapText="1"/>
    </xf>
    <xf numFmtId="41" fontId="10" fillId="0" borderId="14" xfId="2" applyFont="1" applyFill="1" applyBorder="1" applyAlignment="1">
      <alignment horizontal="center" vertical="center" wrapText="1"/>
    </xf>
    <xf numFmtId="41" fontId="10" fillId="0" borderId="3" xfId="2" applyFont="1" applyFill="1" applyBorder="1" applyAlignment="1">
      <alignment horizontal="center" vertical="center" wrapText="1"/>
    </xf>
    <xf numFmtId="41" fontId="10" fillId="0" borderId="5" xfId="2" applyFont="1" applyFill="1" applyBorder="1" applyAlignment="1">
      <alignment horizontal="center" vertical="center" wrapText="1"/>
    </xf>
    <xf numFmtId="41" fontId="10" fillId="0" borderId="1" xfId="2" applyFont="1" applyFill="1" applyBorder="1" applyAlignment="1">
      <alignment horizontal="center" vertical="center" wrapText="1"/>
    </xf>
    <xf numFmtId="41" fontId="10" fillId="0" borderId="7" xfId="2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41" fontId="10" fillId="0" borderId="4" xfId="2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65" fontId="11" fillId="0" borderId="2" xfId="2" applyNumberFormat="1" applyFont="1" applyFill="1" applyBorder="1" applyAlignment="1">
      <alignment horizontal="center" vertical="center" wrapText="1"/>
    </xf>
    <xf numFmtId="165" fontId="11" fillId="0" borderId="3" xfId="2" applyNumberFormat="1" applyFont="1" applyFill="1" applyBorder="1" applyAlignment="1">
      <alignment horizontal="center" vertical="center" wrapText="1"/>
    </xf>
    <xf numFmtId="165" fontId="11" fillId="0" borderId="5" xfId="2" applyNumberFormat="1" applyFont="1" applyFill="1" applyBorder="1" applyAlignment="1">
      <alignment horizontal="center" vertical="center" wrapText="1"/>
    </xf>
    <xf numFmtId="165" fontId="11" fillId="0" borderId="1" xfId="2" applyNumberFormat="1" applyFont="1" applyFill="1" applyBorder="1" applyAlignment="1">
      <alignment horizontal="center" vertical="center" wrapText="1"/>
    </xf>
    <xf numFmtId="165" fontId="11" fillId="0" borderId="7" xfId="2" applyNumberFormat="1" applyFont="1" applyFill="1" applyBorder="1" applyAlignment="1">
      <alignment horizontal="center" vertical="center" wrapText="1"/>
    </xf>
    <xf numFmtId="165" fontId="7" fillId="0" borderId="1" xfId="2" applyNumberFormat="1" applyFont="1" applyFill="1" applyBorder="1" applyAlignment="1">
      <alignment horizontal="center" vertical="center" wrapText="1"/>
    </xf>
    <xf numFmtId="165" fontId="7" fillId="0" borderId="7" xfId="2" applyNumberFormat="1" applyFont="1" applyFill="1" applyBorder="1" applyAlignment="1">
      <alignment horizontal="center" vertical="center" wrapText="1"/>
    </xf>
    <xf numFmtId="41" fontId="7" fillId="0" borderId="3" xfId="2" applyFont="1" applyFill="1" applyBorder="1" applyAlignment="1">
      <alignment horizontal="center" vertical="center" wrapText="1"/>
    </xf>
    <xf numFmtId="41" fontId="7" fillId="0" borderId="5" xfId="2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center" wrapText="1"/>
    </xf>
    <xf numFmtId="4" fontId="5" fillId="7" borderId="2" xfId="46" applyNumberFormat="1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left" vertical="top" wrapText="1"/>
    </xf>
    <xf numFmtId="0" fontId="4" fillId="7" borderId="2" xfId="0" applyFont="1" applyFill="1" applyBorder="1" applyAlignment="1">
      <alignment vertical="top" wrapText="1"/>
    </xf>
    <xf numFmtId="0" fontId="5" fillId="0" borderId="2" xfId="46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vertical="top" wrapText="1"/>
    </xf>
    <xf numFmtId="0" fontId="4" fillId="7" borderId="20" xfId="0" applyFont="1" applyFill="1" applyBorder="1" applyAlignment="1">
      <alignment vertical="top" wrapText="1"/>
    </xf>
  </cellXfs>
  <cellStyles count="51">
    <cellStyle name="Comma" xfId="47" builtinId="3"/>
    <cellStyle name="Comma [0]" xfId="46" builtinId="6"/>
    <cellStyle name="Comma [0] 2" xfId="2" xr:uid="{00000000-0005-0000-0000-000002000000}"/>
    <cellStyle name="Comma [0] 2 2" xfId="9" xr:uid="{00000000-0005-0000-0000-000003000000}"/>
    <cellStyle name="Comma [0] 3" xfId="6" xr:uid="{00000000-0005-0000-0000-000004000000}"/>
    <cellStyle name="Comma [0] 3 2" xfId="12" xr:uid="{00000000-0005-0000-0000-000005000000}"/>
    <cellStyle name="Comma [0] 4" xfId="15" xr:uid="{00000000-0005-0000-0000-000006000000}"/>
    <cellStyle name="Comma [0] 5" xfId="11" xr:uid="{00000000-0005-0000-0000-000007000000}"/>
    <cellStyle name="Comma 10" xfId="22" xr:uid="{00000000-0005-0000-0000-000008000000}"/>
    <cellStyle name="Comma 11" xfId="23" xr:uid="{00000000-0005-0000-0000-000009000000}"/>
    <cellStyle name="Comma 12" xfId="24" xr:uid="{00000000-0005-0000-0000-00000A000000}"/>
    <cellStyle name="Comma 13" xfId="25" xr:uid="{00000000-0005-0000-0000-00000B000000}"/>
    <cellStyle name="Comma 14" xfId="26" xr:uid="{00000000-0005-0000-0000-00000C000000}"/>
    <cellStyle name="Comma 15" xfId="27" xr:uid="{00000000-0005-0000-0000-00000D000000}"/>
    <cellStyle name="Comma 16" xfId="28" xr:uid="{00000000-0005-0000-0000-00000E000000}"/>
    <cellStyle name="Comma 17" xfId="29" xr:uid="{00000000-0005-0000-0000-00000F000000}"/>
    <cellStyle name="Comma 18" xfId="30" xr:uid="{00000000-0005-0000-0000-000010000000}"/>
    <cellStyle name="Comma 19" xfId="32" xr:uid="{00000000-0005-0000-0000-000011000000}"/>
    <cellStyle name="Comma 2" xfId="3" xr:uid="{00000000-0005-0000-0000-000012000000}"/>
    <cellStyle name="Comma 2 2" xfId="18" xr:uid="{00000000-0005-0000-0000-000013000000}"/>
    <cellStyle name="Comma 2 3" xfId="7" xr:uid="{00000000-0005-0000-0000-000014000000}"/>
    <cellStyle name="Comma 20" xfId="34" xr:uid="{00000000-0005-0000-0000-000015000000}"/>
    <cellStyle name="Comma 21" xfId="31" xr:uid="{00000000-0005-0000-0000-000016000000}"/>
    <cellStyle name="Comma 22" xfId="33" xr:uid="{00000000-0005-0000-0000-000017000000}"/>
    <cellStyle name="Comma 23" xfId="35" xr:uid="{00000000-0005-0000-0000-000018000000}"/>
    <cellStyle name="Comma 24" xfId="36" xr:uid="{00000000-0005-0000-0000-000019000000}"/>
    <cellStyle name="Comma 25" xfId="37" xr:uid="{00000000-0005-0000-0000-00001A000000}"/>
    <cellStyle name="Comma 26" xfId="39" xr:uid="{00000000-0005-0000-0000-00001B000000}"/>
    <cellStyle name="Comma 27" xfId="40" xr:uid="{00000000-0005-0000-0000-00001C000000}"/>
    <cellStyle name="Comma 28" xfId="41" xr:uid="{00000000-0005-0000-0000-00001D000000}"/>
    <cellStyle name="Comma 29" xfId="38" xr:uid="{00000000-0005-0000-0000-00001E000000}"/>
    <cellStyle name="Comma 3" xfId="14" xr:uid="{00000000-0005-0000-0000-00001F000000}"/>
    <cellStyle name="Comma 30" xfId="43" xr:uid="{00000000-0005-0000-0000-000020000000}"/>
    <cellStyle name="Comma 31" xfId="45" xr:uid="{00000000-0005-0000-0000-000021000000}"/>
    <cellStyle name="Comma 32" xfId="44" xr:uid="{00000000-0005-0000-0000-000022000000}"/>
    <cellStyle name="Comma 33" xfId="42" xr:uid="{00000000-0005-0000-0000-000023000000}"/>
    <cellStyle name="Comma 4" xfId="16" xr:uid="{00000000-0005-0000-0000-000024000000}"/>
    <cellStyle name="Comma 5" xfId="17" xr:uid="{00000000-0005-0000-0000-000025000000}"/>
    <cellStyle name="Comma 6" xfId="10" xr:uid="{00000000-0005-0000-0000-000026000000}"/>
    <cellStyle name="Comma 7" xfId="19" xr:uid="{00000000-0005-0000-0000-000027000000}"/>
    <cellStyle name="Comma 8" xfId="20" xr:uid="{00000000-0005-0000-0000-000028000000}"/>
    <cellStyle name="Comma 9" xfId="21" xr:uid="{00000000-0005-0000-0000-000029000000}"/>
    <cellStyle name="Normal" xfId="0" builtinId="0"/>
    <cellStyle name="Normal 2" xfId="1" xr:uid="{00000000-0005-0000-0000-00002B000000}"/>
    <cellStyle name="Normal 2 2" xfId="13" xr:uid="{00000000-0005-0000-0000-00002C000000}"/>
    <cellStyle name="Normal 2 2 2" xfId="50" xr:uid="{00000000-0005-0000-0000-00002D000000}"/>
    <cellStyle name="Normal 2 3" xfId="48" xr:uid="{00000000-0005-0000-0000-00002E000000}"/>
    <cellStyle name="Normal 3" xfId="5" xr:uid="{00000000-0005-0000-0000-00002F000000}"/>
    <cellStyle name="Normal 3 2" xfId="8" xr:uid="{00000000-0005-0000-0000-000030000000}"/>
    <cellStyle name="Percent 2" xfId="4" xr:uid="{00000000-0005-0000-0000-000031000000}"/>
    <cellStyle name="Percent 2 2" xfId="49" xr:uid="{00000000-0005-0000-0000-000032000000}"/>
  </cellStyles>
  <dxfs count="0"/>
  <tableStyles count="0" defaultTableStyle="TableStyleMedium2" defaultPivotStyle="PivotStyleLight16"/>
  <colors>
    <mruColors>
      <color rgb="FFFFCCCC"/>
      <color rgb="FFFFCC99"/>
      <color rgb="FFFF8B8B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974550" y="34480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945975" y="3448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4955500" y="34480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945975" y="3448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4955500" y="34480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6350</xdr:colOff>
      <xdr:row>11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6350</xdr:colOff>
      <xdr:row>11</xdr:row>
      <xdr:rowOff>0</xdr:rowOff>
    </xdr:from>
    <xdr:ext cx="65" cy="8399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6350</xdr:colOff>
      <xdr:row>11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6350</xdr:colOff>
      <xdr:row>11</xdr:row>
      <xdr:rowOff>0</xdr:rowOff>
    </xdr:from>
    <xdr:ext cx="65" cy="3827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6350</xdr:colOff>
      <xdr:row>11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2023725" y="4191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6350</xdr:colOff>
      <xdr:row>11</xdr:row>
      <xdr:rowOff>0</xdr:rowOff>
    </xdr:from>
    <xdr:ext cx="65" cy="8399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2023725" y="419100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6350</xdr:colOff>
      <xdr:row>11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12023725" y="4191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6350</xdr:colOff>
      <xdr:row>11</xdr:row>
      <xdr:rowOff>0</xdr:rowOff>
    </xdr:from>
    <xdr:ext cx="65" cy="3827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12023725" y="419100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2:AQ82"/>
  <sheetViews>
    <sheetView tabSelected="1" view="pageBreakPreview" topLeftCell="E4" zoomScale="60" workbookViewId="0">
      <pane ySplit="8" topLeftCell="A12" activePane="bottomLeft" state="frozen"/>
      <selection activeCell="E4" sqref="E4"/>
      <selection pane="bottomLeft" activeCell="AO12" sqref="AO12"/>
    </sheetView>
  </sheetViews>
  <sheetFormatPr defaultRowHeight="14.5" x14ac:dyDescent="0.35"/>
  <cols>
    <col min="1" max="1" width="9.1796875" hidden="1" customWidth="1"/>
    <col min="2" max="2" width="21.26953125" hidden="1" customWidth="1"/>
    <col min="3" max="3" width="17.54296875" hidden="1" customWidth="1"/>
    <col min="4" max="4" width="25.1796875" hidden="1" customWidth="1"/>
    <col min="5" max="5" width="22.26953125" customWidth="1"/>
    <col min="6" max="6" width="22.7265625" customWidth="1"/>
    <col min="7" max="7" width="11.26953125" hidden="1" customWidth="1"/>
    <col min="8" max="8" width="18" hidden="1" customWidth="1"/>
    <col min="9" max="9" width="25" hidden="1" customWidth="1"/>
    <col min="10" max="10" width="12.453125" hidden="1" customWidth="1"/>
    <col min="11" max="11" width="13.26953125" hidden="1" customWidth="1"/>
    <col min="12" max="12" width="22.7265625" hidden="1" customWidth="1"/>
    <col min="13" max="13" width="12.54296875" customWidth="1"/>
    <col min="14" max="14" width="12.1796875" customWidth="1"/>
    <col min="15" max="15" width="26.1796875" customWidth="1"/>
    <col min="16" max="16" width="11.54296875" customWidth="1"/>
    <col min="17" max="17" width="11" customWidth="1"/>
    <col min="18" max="18" width="27.26953125" customWidth="1"/>
    <col min="19" max="19" width="12.453125" customWidth="1"/>
    <col min="20" max="20" width="11.54296875" customWidth="1"/>
    <col min="21" max="21" width="25.1796875" customWidth="1"/>
    <col min="22" max="22" width="13.1796875" customWidth="1"/>
    <col min="23" max="23" width="11.81640625" customWidth="1"/>
    <col min="24" max="24" width="24.1796875" customWidth="1"/>
    <col min="25" max="25" width="13" customWidth="1"/>
    <col min="26" max="26" width="11.26953125" customWidth="1"/>
    <col min="27" max="27" width="23.81640625" customWidth="1"/>
    <col min="28" max="28" width="20.81640625" customWidth="1"/>
    <col min="29" max="29" width="13.453125" customWidth="1"/>
    <col min="30" max="30" width="24" customWidth="1"/>
    <col min="31" max="31" width="21.26953125" customWidth="1"/>
    <col min="32" max="32" width="18.453125" customWidth="1"/>
    <col min="33" max="33" width="14.7265625" customWidth="1"/>
    <col min="34" max="34" width="14.453125" customWidth="1"/>
    <col min="35" max="35" width="23.81640625" customWidth="1"/>
    <col min="36" max="36" width="13" customWidth="1"/>
    <col min="37" max="37" width="15.1796875" customWidth="1"/>
    <col min="38" max="38" width="16" style="24" customWidth="1"/>
    <col min="39" max="39" width="21.1796875" customWidth="1"/>
    <col min="40" max="40" width="18.54296875" customWidth="1"/>
    <col min="41" max="41" width="15.26953125" customWidth="1"/>
    <col min="43" max="43" width="18.1796875" customWidth="1"/>
  </cols>
  <sheetData>
    <row r="2" spans="1:43" ht="21" x14ac:dyDescent="0.5">
      <c r="B2" s="250" t="s">
        <v>176</v>
      </c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</row>
    <row r="3" spans="1:43" ht="21" x14ac:dyDescent="0.5">
      <c r="B3" s="250" t="s">
        <v>177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</row>
    <row r="4" spans="1:43" ht="21" x14ac:dyDescent="0.5">
      <c r="B4" s="250" t="s">
        <v>314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</row>
    <row r="6" spans="1:43" s="10" customFormat="1" ht="104.25" customHeight="1" x14ac:dyDescent="0.35">
      <c r="A6" s="251" t="s">
        <v>0</v>
      </c>
      <c r="B6" s="209" t="s">
        <v>1</v>
      </c>
      <c r="C6" s="209" t="s">
        <v>2</v>
      </c>
      <c r="D6" s="211" t="s">
        <v>3</v>
      </c>
      <c r="E6" s="213" t="s">
        <v>39</v>
      </c>
      <c r="F6" s="211" t="s">
        <v>178</v>
      </c>
      <c r="G6" s="226" t="s">
        <v>179</v>
      </c>
      <c r="H6" s="227"/>
      <c r="I6" s="228"/>
      <c r="J6" s="226" t="s">
        <v>180</v>
      </c>
      <c r="K6" s="227"/>
      <c r="L6" s="228"/>
      <c r="M6" s="226" t="s">
        <v>322</v>
      </c>
      <c r="N6" s="227"/>
      <c r="O6" s="228"/>
      <c r="P6" s="218" t="s">
        <v>4</v>
      </c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19"/>
      <c r="AB6" s="238" t="s">
        <v>181</v>
      </c>
      <c r="AC6" s="239"/>
      <c r="AD6" s="240"/>
      <c r="AE6" s="232" t="s">
        <v>5</v>
      </c>
      <c r="AF6" s="233"/>
      <c r="AG6" s="226" t="s">
        <v>182</v>
      </c>
      <c r="AH6" s="227"/>
      <c r="AI6" s="228"/>
      <c r="AJ6" s="232" t="s">
        <v>280</v>
      </c>
      <c r="AK6" s="233"/>
      <c r="AL6" s="236" t="s">
        <v>6</v>
      </c>
    </row>
    <row r="7" spans="1:43" s="10" customFormat="1" ht="51" customHeight="1" x14ac:dyDescent="0.35">
      <c r="A7" s="252"/>
      <c r="B7" s="210"/>
      <c r="C7" s="210"/>
      <c r="D7" s="212"/>
      <c r="E7" s="214"/>
      <c r="F7" s="212"/>
      <c r="G7" s="229"/>
      <c r="H7" s="230"/>
      <c r="I7" s="231"/>
      <c r="J7" s="229"/>
      <c r="K7" s="230"/>
      <c r="L7" s="231"/>
      <c r="M7" s="229"/>
      <c r="N7" s="230"/>
      <c r="O7" s="231"/>
      <c r="P7" s="218" t="s">
        <v>7</v>
      </c>
      <c r="Q7" s="225"/>
      <c r="R7" s="219"/>
      <c r="S7" s="218" t="s">
        <v>8</v>
      </c>
      <c r="T7" s="225"/>
      <c r="U7" s="219"/>
      <c r="V7" s="218" t="s">
        <v>9</v>
      </c>
      <c r="W7" s="225"/>
      <c r="X7" s="219"/>
      <c r="Y7" s="218" t="s">
        <v>10</v>
      </c>
      <c r="Z7" s="225"/>
      <c r="AA7" s="219"/>
      <c r="AB7" s="241"/>
      <c r="AC7" s="242"/>
      <c r="AD7" s="243"/>
      <c r="AE7" s="234"/>
      <c r="AF7" s="235"/>
      <c r="AG7" s="229"/>
      <c r="AH7" s="230"/>
      <c r="AI7" s="231"/>
      <c r="AJ7" s="234"/>
      <c r="AK7" s="235"/>
      <c r="AL7" s="237"/>
    </row>
    <row r="8" spans="1:43" s="10" customFormat="1" ht="33" customHeight="1" x14ac:dyDescent="0.35">
      <c r="A8" s="209">
        <v>1</v>
      </c>
      <c r="B8" s="209">
        <v>2</v>
      </c>
      <c r="C8" s="209">
        <v>3</v>
      </c>
      <c r="D8" s="211">
        <v>4</v>
      </c>
      <c r="E8" s="213">
        <v>5</v>
      </c>
      <c r="F8" s="209">
        <v>6</v>
      </c>
      <c r="G8" s="220">
        <v>7</v>
      </c>
      <c r="H8" s="221"/>
      <c r="I8" s="222"/>
      <c r="J8" s="220">
        <v>8</v>
      </c>
      <c r="K8" s="221"/>
      <c r="L8" s="222"/>
      <c r="M8" s="220">
        <v>9</v>
      </c>
      <c r="N8" s="221"/>
      <c r="O8" s="222"/>
      <c r="P8" s="220">
        <v>10</v>
      </c>
      <c r="Q8" s="221"/>
      <c r="R8" s="222"/>
      <c r="S8" s="220">
        <v>11</v>
      </c>
      <c r="T8" s="221"/>
      <c r="U8" s="222"/>
      <c r="V8" s="220">
        <v>12</v>
      </c>
      <c r="W8" s="221"/>
      <c r="X8" s="222"/>
      <c r="Y8" s="220">
        <v>13</v>
      </c>
      <c r="Z8" s="221"/>
      <c r="AA8" s="222"/>
      <c r="AB8" s="244" t="s">
        <v>183</v>
      </c>
      <c r="AC8" s="249"/>
      <c r="AD8" s="245"/>
      <c r="AE8" s="253" t="s">
        <v>184</v>
      </c>
      <c r="AF8" s="253"/>
      <c r="AG8" s="218" t="s">
        <v>185</v>
      </c>
      <c r="AH8" s="225"/>
      <c r="AI8" s="219"/>
      <c r="AJ8" s="254" t="s">
        <v>186</v>
      </c>
      <c r="AK8" s="255"/>
      <c r="AL8" s="236">
        <v>18</v>
      </c>
      <c r="AM8" s="177">
        <f>AI12/I12*100</f>
        <v>40.97871849578415</v>
      </c>
    </row>
    <row r="9" spans="1:43" s="10" customFormat="1" ht="15.5" x14ac:dyDescent="0.35">
      <c r="A9" s="215"/>
      <c r="B9" s="215"/>
      <c r="C9" s="215"/>
      <c r="D9" s="216"/>
      <c r="E9" s="217"/>
      <c r="F9" s="215"/>
      <c r="G9" s="218" t="s">
        <v>11</v>
      </c>
      <c r="H9" s="219"/>
      <c r="I9" s="223" t="s">
        <v>12</v>
      </c>
      <c r="J9" s="218" t="s">
        <v>11</v>
      </c>
      <c r="K9" s="219"/>
      <c r="L9" s="223" t="s">
        <v>12</v>
      </c>
      <c r="M9" s="218" t="s">
        <v>11</v>
      </c>
      <c r="N9" s="219"/>
      <c r="O9" s="223" t="s">
        <v>12</v>
      </c>
      <c r="P9" s="218" t="s">
        <v>11</v>
      </c>
      <c r="Q9" s="219"/>
      <c r="R9" s="223" t="s">
        <v>12</v>
      </c>
      <c r="S9" s="218" t="s">
        <v>11</v>
      </c>
      <c r="T9" s="219"/>
      <c r="U9" s="223" t="s">
        <v>12</v>
      </c>
      <c r="V9" s="218" t="s">
        <v>11</v>
      </c>
      <c r="W9" s="219"/>
      <c r="X9" s="11" t="s">
        <v>12</v>
      </c>
      <c r="Y9" s="260" t="s">
        <v>11</v>
      </c>
      <c r="Z9" s="261"/>
      <c r="AA9" s="11" t="s">
        <v>12</v>
      </c>
      <c r="AB9" s="244" t="s">
        <v>11</v>
      </c>
      <c r="AC9" s="245"/>
      <c r="AD9" s="246" t="s">
        <v>12</v>
      </c>
      <c r="AE9" s="258" t="s">
        <v>11</v>
      </c>
      <c r="AF9" s="258" t="s">
        <v>12</v>
      </c>
      <c r="AG9" s="218" t="s">
        <v>11</v>
      </c>
      <c r="AH9" s="219"/>
      <c r="AI9" s="223" t="s">
        <v>12</v>
      </c>
      <c r="AJ9" s="256" t="s">
        <v>11</v>
      </c>
      <c r="AK9" s="256" t="s">
        <v>12</v>
      </c>
      <c r="AL9" s="248"/>
    </row>
    <row r="10" spans="1:43" s="10" customFormat="1" ht="15.5" x14ac:dyDescent="0.35">
      <c r="A10" s="210"/>
      <c r="B10" s="215"/>
      <c r="C10" s="215"/>
      <c r="D10" s="216"/>
      <c r="E10" s="217"/>
      <c r="F10" s="215"/>
      <c r="G10" s="12" t="s">
        <v>13</v>
      </c>
      <c r="H10" s="12" t="s">
        <v>14</v>
      </c>
      <c r="I10" s="224"/>
      <c r="J10" s="12" t="s">
        <v>13</v>
      </c>
      <c r="K10" s="12" t="s">
        <v>14</v>
      </c>
      <c r="L10" s="224"/>
      <c r="M10" s="12" t="s">
        <v>13</v>
      </c>
      <c r="N10" s="12" t="s">
        <v>14</v>
      </c>
      <c r="O10" s="224"/>
      <c r="P10" s="12" t="s">
        <v>13</v>
      </c>
      <c r="Q10" s="12" t="s">
        <v>14</v>
      </c>
      <c r="R10" s="224"/>
      <c r="S10" s="12" t="s">
        <v>13</v>
      </c>
      <c r="T10" s="12" t="s">
        <v>14</v>
      </c>
      <c r="U10" s="224"/>
      <c r="V10" s="12" t="s">
        <v>13</v>
      </c>
      <c r="W10" s="12" t="s">
        <v>14</v>
      </c>
      <c r="X10" s="12"/>
      <c r="Y10" s="13" t="s">
        <v>13</v>
      </c>
      <c r="Z10" s="12" t="s">
        <v>14</v>
      </c>
      <c r="AA10" s="12"/>
      <c r="AB10" s="14" t="s">
        <v>13</v>
      </c>
      <c r="AC10" s="12" t="s">
        <v>14</v>
      </c>
      <c r="AD10" s="247"/>
      <c r="AE10" s="259"/>
      <c r="AF10" s="259"/>
      <c r="AG10" s="12" t="s">
        <v>13</v>
      </c>
      <c r="AH10" s="12" t="s">
        <v>14</v>
      </c>
      <c r="AI10" s="224"/>
      <c r="AJ10" s="257"/>
      <c r="AK10" s="257"/>
      <c r="AL10" s="248"/>
    </row>
    <row r="11" spans="1:43" s="18" customFormat="1" ht="15.5" x14ac:dyDescent="0.35">
      <c r="A11" s="28"/>
      <c r="B11" s="29">
        <v>-1</v>
      </c>
      <c r="C11" s="29">
        <v>-2</v>
      </c>
      <c r="D11" s="30">
        <v>-3</v>
      </c>
      <c r="E11" s="31">
        <v>-4</v>
      </c>
      <c r="F11" s="29">
        <v>-5</v>
      </c>
      <c r="G11" s="29"/>
      <c r="H11" s="29"/>
      <c r="I11" s="29">
        <v>-18</v>
      </c>
      <c r="J11" s="32"/>
      <c r="K11" s="32"/>
      <c r="L11" s="32"/>
      <c r="M11" s="32">
        <v>-7</v>
      </c>
      <c r="N11" s="32"/>
      <c r="O11" s="32">
        <v>-8</v>
      </c>
      <c r="P11" s="32"/>
      <c r="Q11" s="32"/>
      <c r="R11" s="32"/>
      <c r="S11" s="32"/>
      <c r="T11" s="32"/>
      <c r="U11" s="32"/>
      <c r="V11" s="32"/>
      <c r="W11" s="32"/>
      <c r="X11" s="32"/>
      <c r="Y11" s="16"/>
      <c r="Z11" s="15"/>
      <c r="AA11" s="15"/>
      <c r="AB11" s="17"/>
      <c r="AC11" s="32"/>
      <c r="AD11" s="33"/>
      <c r="AE11" s="34"/>
      <c r="AF11" s="34"/>
      <c r="AG11" s="32"/>
      <c r="AH11" s="32"/>
      <c r="AI11" s="32"/>
      <c r="AJ11" s="32"/>
      <c r="AK11" s="32"/>
      <c r="AL11" s="29">
        <v>-19</v>
      </c>
    </row>
    <row r="12" spans="1:43" s="10" customFormat="1" ht="186" x14ac:dyDescent="0.35">
      <c r="A12" s="55">
        <v>1</v>
      </c>
      <c r="B12" s="82" t="s">
        <v>187</v>
      </c>
      <c r="C12" s="86" t="s">
        <v>279</v>
      </c>
      <c r="D12" s="19" t="s">
        <v>69</v>
      </c>
      <c r="E12" s="3" t="s">
        <v>137</v>
      </c>
      <c r="F12" s="4" t="s">
        <v>273</v>
      </c>
      <c r="G12" s="176">
        <v>86.6</v>
      </c>
      <c r="H12" s="56" t="s">
        <v>323</v>
      </c>
      <c r="I12" s="57">
        <f>I13+I16+I19+I21+I29+I33</f>
        <v>14825000000</v>
      </c>
      <c r="J12" s="120">
        <v>86.89</v>
      </c>
      <c r="K12" s="120" t="s">
        <v>125</v>
      </c>
      <c r="L12" s="90">
        <f>L13+L16+L19+L21+L29+L33</f>
        <v>5083789288</v>
      </c>
      <c r="M12" s="136">
        <v>87.5</v>
      </c>
      <c r="N12" s="51" t="str">
        <f>H12</f>
        <v>Indeks</v>
      </c>
      <c r="O12" s="90">
        <f>O13+O16+O19+O21+O29+O33</f>
        <v>5282183616</v>
      </c>
      <c r="P12" s="176">
        <v>87.5</v>
      </c>
      <c r="Q12" s="51" t="str">
        <f>N12</f>
        <v>Indeks</v>
      </c>
      <c r="R12" s="90">
        <f>R13+R16+R19+R21+R29+R33</f>
        <v>991305729</v>
      </c>
      <c r="S12" s="136"/>
      <c r="T12" s="51" t="str">
        <f>Q12</f>
        <v>Indeks</v>
      </c>
      <c r="U12" s="90">
        <f>U13+U16+U19+U21+U29+U33</f>
        <v>0</v>
      </c>
      <c r="V12" s="136"/>
      <c r="W12" s="51" t="str">
        <f>T12</f>
        <v>Indeks</v>
      </c>
      <c r="X12" s="90">
        <f>X13+X16+X19+X21+X29+X33</f>
        <v>0</v>
      </c>
      <c r="Y12" s="136"/>
      <c r="Z12" s="51" t="str">
        <f>W12</f>
        <v>Indeks</v>
      </c>
      <c r="AA12" s="90">
        <f>AA13+AA16+AA19+AA21+AA29+AA33</f>
        <v>0</v>
      </c>
      <c r="AB12" s="137">
        <f>AVERAGE(P12,S12,V12,Y12)</f>
        <v>87.5</v>
      </c>
      <c r="AC12" s="138" t="str">
        <f>Q12</f>
        <v>Indeks</v>
      </c>
      <c r="AD12" s="138">
        <f t="shared" ref="AD12:AD17" si="0">R12+U12+X12+AA12</f>
        <v>991305729</v>
      </c>
      <c r="AE12" s="137">
        <f>AB12/M12*100</f>
        <v>100</v>
      </c>
      <c r="AF12" s="137">
        <f>AD12/O12*100</f>
        <v>18.766968380222245</v>
      </c>
      <c r="AG12" s="138">
        <f>J12+AB12</f>
        <v>174.39</v>
      </c>
      <c r="AH12" s="131" t="str">
        <f t="shared" ref="AH12:AH13" si="1">AC12</f>
        <v>Indeks</v>
      </c>
      <c r="AI12" s="138">
        <f>L12+AD12</f>
        <v>6075095017</v>
      </c>
      <c r="AJ12" s="137">
        <f>AG12/G12*100</f>
        <v>201.37413394919167</v>
      </c>
      <c r="AK12" s="138">
        <f>AI12/I12*100</f>
        <v>40.97871849578415</v>
      </c>
      <c r="AL12" s="51" t="s">
        <v>15</v>
      </c>
      <c r="AM12" s="113">
        <v>4966485764</v>
      </c>
      <c r="AN12" s="114">
        <f>AM12-AD12</f>
        <v>3975180035</v>
      </c>
      <c r="AO12" s="191">
        <f>AB12/G12*100</f>
        <v>101.03926096997691</v>
      </c>
      <c r="AQ12" s="10">
        <f>(86.6+86.4+86.5)</f>
        <v>259.5</v>
      </c>
    </row>
    <row r="13" spans="1:43" s="10" customFormat="1" ht="117" customHeight="1" x14ac:dyDescent="0.35">
      <c r="A13" s="58"/>
      <c r="B13" s="59"/>
      <c r="C13" s="59"/>
      <c r="D13" s="20" t="s">
        <v>91</v>
      </c>
      <c r="E13" s="2" t="s">
        <v>38</v>
      </c>
      <c r="F13" s="9" t="s">
        <v>131</v>
      </c>
      <c r="G13" s="58">
        <v>30</v>
      </c>
      <c r="H13" s="58" t="s">
        <v>121</v>
      </c>
      <c r="I13" s="60">
        <f>SUM(I14:I15)</f>
        <v>160000000</v>
      </c>
      <c r="J13" s="101">
        <v>11</v>
      </c>
      <c r="K13" s="96" t="s">
        <v>121</v>
      </c>
      <c r="L13" s="101">
        <f>SUM(L14:L15)</f>
        <v>49936150</v>
      </c>
      <c r="M13" s="102">
        <v>11</v>
      </c>
      <c r="N13" s="102" t="str">
        <f t="shared" ref="N13:N36" si="2">H13</f>
        <v>Dokumen</v>
      </c>
      <c r="O13" s="101">
        <f>SUM(O14:O15)</f>
        <v>31250000</v>
      </c>
      <c r="P13" s="96">
        <v>3</v>
      </c>
      <c r="Q13" s="102" t="str">
        <f t="shared" ref="Q13:Q73" si="3">N13</f>
        <v>Dokumen</v>
      </c>
      <c r="R13" s="101">
        <f>SUM(R14:R15)</f>
        <v>8136000</v>
      </c>
      <c r="S13" s="96">
        <v>2</v>
      </c>
      <c r="T13" s="102" t="str">
        <f t="shared" ref="T13:T36" si="4">Q13</f>
        <v>Dokumen</v>
      </c>
      <c r="U13" s="101">
        <f>SUM(U14:U15)</f>
        <v>0</v>
      </c>
      <c r="V13" s="96">
        <v>3</v>
      </c>
      <c r="W13" s="102" t="str">
        <f t="shared" ref="W13:W36" si="5">T13</f>
        <v>Dokumen</v>
      </c>
      <c r="X13" s="101">
        <f>SUM(X14:X15)</f>
        <v>0</v>
      </c>
      <c r="Y13" s="96">
        <v>3</v>
      </c>
      <c r="Z13" s="102" t="str">
        <f t="shared" ref="Z13:Z15" si="6">W13</f>
        <v>Dokumen</v>
      </c>
      <c r="AA13" s="101">
        <f>SUM(AA14:AA15)</f>
        <v>0</v>
      </c>
      <c r="AB13" s="139">
        <f t="shared" ref="AB13:AB18" si="7">P13+S13+V13+Y13</f>
        <v>11</v>
      </c>
      <c r="AC13" s="139" t="str">
        <f>Q13</f>
        <v>Dokumen</v>
      </c>
      <c r="AD13" s="139">
        <f t="shared" si="0"/>
        <v>8136000</v>
      </c>
      <c r="AE13" s="140">
        <f>AB13/M13*100</f>
        <v>100</v>
      </c>
      <c r="AF13" s="140">
        <f>AD13/O13*100</f>
        <v>26.035199999999996</v>
      </c>
      <c r="AG13" s="139">
        <f>J13+AB13</f>
        <v>22</v>
      </c>
      <c r="AH13" s="141" t="str">
        <f t="shared" si="1"/>
        <v>Dokumen</v>
      </c>
      <c r="AI13" s="139">
        <f>L13+AD13</f>
        <v>58072150</v>
      </c>
      <c r="AJ13" s="140">
        <f>AG13/G13*100</f>
        <v>73.333333333333329</v>
      </c>
      <c r="AK13" s="139">
        <f>AI13/I13*100</f>
        <v>36.295093749999999</v>
      </c>
      <c r="AL13" s="102" t="s">
        <v>15</v>
      </c>
      <c r="AO13" s="191">
        <f>AB13/G13*100</f>
        <v>36.666666666666664</v>
      </c>
    </row>
    <row r="14" spans="1:43" s="1" customFormat="1" ht="62" x14ac:dyDescent="0.35">
      <c r="A14" s="5"/>
      <c r="B14" s="8"/>
      <c r="C14" s="8"/>
      <c r="D14" s="48" t="s">
        <v>93</v>
      </c>
      <c r="E14" s="49" t="s">
        <v>33</v>
      </c>
      <c r="F14" s="49" t="s">
        <v>172</v>
      </c>
      <c r="G14" s="46">
        <v>18</v>
      </c>
      <c r="H14" s="46" t="s">
        <v>121</v>
      </c>
      <c r="I14" s="47">
        <v>80000000</v>
      </c>
      <c r="J14" s="68">
        <v>6</v>
      </c>
      <c r="K14" s="68" t="s">
        <v>121</v>
      </c>
      <c r="L14" s="144">
        <v>24949900</v>
      </c>
      <c r="M14" s="108">
        <v>6</v>
      </c>
      <c r="N14" s="108" t="str">
        <f t="shared" si="2"/>
        <v>Dokumen</v>
      </c>
      <c r="O14" s="109">
        <v>15625000</v>
      </c>
      <c r="P14" s="107">
        <v>2</v>
      </c>
      <c r="Q14" s="108" t="str">
        <f t="shared" si="3"/>
        <v>Dokumen</v>
      </c>
      <c r="R14" s="207">
        <v>3960000</v>
      </c>
      <c r="S14" s="107">
        <v>2</v>
      </c>
      <c r="T14" s="108" t="str">
        <f t="shared" si="4"/>
        <v>Dokumen</v>
      </c>
      <c r="U14" s="68">
        <v>0</v>
      </c>
      <c r="V14" s="107">
        <v>1</v>
      </c>
      <c r="W14" s="108" t="str">
        <f t="shared" si="5"/>
        <v>Dokumen</v>
      </c>
      <c r="X14" s="142"/>
      <c r="Y14" s="107">
        <v>1</v>
      </c>
      <c r="Z14" s="108" t="str">
        <f t="shared" si="6"/>
        <v>Dokumen</v>
      </c>
      <c r="AA14" s="143"/>
      <c r="AB14" s="144">
        <f t="shared" si="7"/>
        <v>6</v>
      </c>
      <c r="AC14" s="144" t="str">
        <f>Q14</f>
        <v>Dokumen</v>
      </c>
      <c r="AD14" s="144">
        <f t="shared" si="0"/>
        <v>3960000</v>
      </c>
      <c r="AE14" s="145">
        <f>AB14/M14*100</f>
        <v>100</v>
      </c>
      <c r="AF14" s="145">
        <f t="shared" ref="AF14:AF36" si="8">AD14/O14*100</f>
        <v>25.344000000000001</v>
      </c>
      <c r="AG14" s="144">
        <f>J14+AB14</f>
        <v>12</v>
      </c>
      <c r="AH14" s="110" t="str">
        <f t="shared" ref="AH14:AH36" si="9">AC14</f>
        <v>Dokumen</v>
      </c>
      <c r="AI14" s="144">
        <f t="shared" ref="AI14:AI36" si="10">L14+AD14</f>
        <v>28909900</v>
      </c>
      <c r="AJ14" s="145">
        <f>AG14/G14*100</f>
        <v>66.666666666666657</v>
      </c>
      <c r="AK14" s="144">
        <f t="shared" ref="AK14:AK36" si="11">AI14/I14*100</f>
        <v>36.137374999999999</v>
      </c>
      <c r="AL14" s="108" t="s">
        <v>15</v>
      </c>
    </row>
    <row r="15" spans="1:43" s="1" customFormat="1" ht="62" x14ac:dyDescent="0.35">
      <c r="A15" s="5"/>
      <c r="B15" s="8"/>
      <c r="C15" s="8"/>
      <c r="D15" s="48" t="s">
        <v>92</v>
      </c>
      <c r="E15" s="49" t="s">
        <v>17</v>
      </c>
      <c r="F15" s="49" t="s">
        <v>174</v>
      </c>
      <c r="G15" s="46">
        <v>12</v>
      </c>
      <c r="H15" s="46" t="s">
        <v>121</v>
      </c>
      <c r="I15" s="47">
        <v>80000000</v>
      </c>
      <c r="J15" s="121">
        <v>5</v>
      </c>
      <c r="K15" s="68" t="s">
        <v>121</v>
      </c>
      <c r="L15" s="144">
        <v>24986250</v>
      </c>
      <c r="M15" s="108">
        <v>4</v>
      </c>
      <c r="N15" s="108" t="s">
        <v>121</v>
      </c>
      <c r="O15" s="109">
        <v>15625000</v>
      </c>
      <c r="P15" s="107">
        <v>1</v>
      </c>
      <c r="Q15" s="108" t="str">
        <f t="shared" si="3"/>
        <v>Dokumen</v>
      </c>
      <c r="R15" s="207">
        <v>4176000</v>
      </c>
      <c r="S15" s="107">
        <v>1</v>
      </c>
      <c r="T15" s="108" t="str">
        <f t="shared" si="4"/>
        <v>Dokumen</v>
      </c>
      <c r="U15" s="68">
        <v>0</v>
      </c>
      <c r="V15" s="107">
        <v>1</v>
      </c>
      <c r="W15" s="108" t="str">
        <f t="shared" si="5"/>
        <v>Dokumen</v>
      </c>
      <c r="X15" s="142"/>
      <c r="Y15" s="107">
        <v>1</v>
      </c>
      <c r="Z15" s="108" t="str">
        <f t="shared" si="6"/>
        <v>Dokumen</v>
      </c>
      <c r="AA15" s="143"/>
      <c r="AB15" s="144">
        <f t="shared" si="7"/>
        <v>4</v>
      </c>
      <c r="AC15" s="144" t="str">
        <f>Q15</f>
        <v>Dokumen</v>
      </c>
      <c r="AD15" s="144">
        <f t="shared" si="0"/>
        <v>4176000</v>
      </c>
      <c r="AE15" s="145">
        <f t="shared" ref="AE15:AE36" si="12">AB15/M15*100</f>
        <v>100</v>
      </c>
      <c r="AF15" s="145">
        <f t="shared" si="8"/>
        <v>26.726400000000002</v>
      </c>
      <c r="AG15" s="144">
        <f t="shared" ref="AG15:AG36" si="13">J15+AB15</f>
        <v>9</v>
      </c>
      <c r="AH15" s="110" t="str">
        <f t="shared" si="9"/>
        <v>Dokumen</v>
      </c>
      <c r="AI15" s="144">
        <f t="shared" si="10"/>
        <v>29162250</v>
      </c>
      <c r="AJ15" s="145">
        <f t="shared" ref="AJ15:AJ36" si="14">AG15/G15*100</f>
        <v>75</v>
      </c>
      <c r="AK15" s="144">
        <f t="shared" si="11"/>
        <v>36.4528125</v>
      </c>
      <c r="AL15" s="108" t="s">
        <v>15</v>
      </c>
    </row>
    <row r="16" spans="1:43" s="10" customFormat="1" ht="62" x14ac:dyDescent="0.35">
      <c r="A16" s="58"/>
      <c r="B16" s="59"/>
      <c r="C16" s="59"/>
      <c r="D16" s="20" t="s">
        <v>72</v>
      </c>
      <c r="E16" s="2" t="s">
        <v>34</v>
      </c>
      <c r="F16" s="9" t="s">
        <v>188</v>
      </c>
      <c r="G16" s="58">
        <v>100</v>
      </c>
      <c r="H16" s="58" t="s">
        <v>122</v>
      </c>
      <c r="I16" s="60">
        <f>SUM(I17:I18)</f>
        <v>9650000000</v>
      </c>
      <c r="J16" s="101">
        <v>100</v>
      </c>
      <c r="K16" s="101" t="s">
        <v>122</v>
      </c>
      <c r="L16" s="101">
        <f>SUM(L17:L18)</f>
        <v>3347392347</v>
      </c>
      <c r="M16" s="102">
        <v>100</v>
      </c>
      <c r="N16" s="102" t="str">
        <f t="shared" si="2"/>
        <v>%</v>
      </c>
      <c r="O16" s="101">
        <f>SUM(O17:O18)</f>
        <v>3901818548</v>
      </c>
      <c r="P16" s="96">
        <v>25</v>
      </c>
      <c r="Q16" s="102" t="str">
        <f t="shared" si="3"/>
        <v>%</v>
      </c>
      <c r="R16" s="101">
        <f>SUM(R17:R18)</f>
        <v>809990889</v>
      </c>
      <c r="S16" s="195">
        <v>0.25</v>
      </c>
      <c r="T16" s="102" t="str">
        <f t="shared" si="4"/>
        <v>%</v>
      </c>
      <c r="U16" s="101">
        <f>SUM(U17:U18)</f>
        <v>0</v>
      </c>
      <c r="V16" s="96">
        <v>25</v>
      </c>
      <c r="W16" s="102" t="str">
        <f t="shared" si="5"/>
        <v>%</v>
      </c>
      <c r="X16" s="101">
        <f>SUM(X17:X18)</f>
        <v>0</v>
      </c>
      <c r="Y16" s="96">
        <v>25</v>
      </c>
      <c r="Z16" s="102" t="str">
        <f t="shared" ref="Z16:Z18" si="15">W16</f>
        <v>%</v>
      </c>
      <c r="AA16" s="101">
        <f>SUM(AA17:AA18)</f>
        <v>0</v>
      </c>
      <c r="AB16" s="140">
        <f t="shared" si="7"/>
        <v>75.25</v>
      </c>
      <c r="AC16" s="139" t="str">
        <f>Q16</f>
        <v>%</v>
      </c>
      <c r="AD16" s="139">
        <f t="shared" si="0"/>
        <v>809990889</v>
      </c>
      <c r="AE16" s="140">
        <f t="shared" si="12"/>
        <v>75.25</v>
      </c>
      <c r="AF16" s="140">
        <f t="shared" si="8"/>
        <v>20.759317201339009</v>
      </c>
      <c r="AG16" s="139">
        <f t="shared" si="13"/>
        <v>175.25</v>
      </c>
      <c r="AH16" s="141" t="str">
        <f t="shared" si="9"/>
        <v>%</v>
      </c>
      <c r="AI16" s="139">
        <f t="shared" si="10"/>
        <v>4157383236</v>
      </c>
      <c r="AJ16" s="140">
        <f t="shared" si="14"/>
        <v>175.25</v>
      </c>
      <c r="AK16" s="139">
        <f t="shared" si="11"/>
        <v>43.081691564766835</v>
      </c>
      <c r="AL16" s="102" t="s">
        <v>15</v>
      </c>
    </row>
    <row r="17" spans="1:38" s="1" customFormat="1" ht="62" x14ac:dyDescent="0.35">
      <c r="A17" s="5"/>
      <c r="B17" s="8"/>
      <c r="C17" s="8"/>
      <c r="D17" s="48" t="s">
        <v>74</v>
      </c>
      <c r="E17" s="49" t="s">
        <v>23</v>
      </c>
      <c r="F17" s="78" t="s">
        <v>189</v>
      </c>
      <c r="G17" s="46">
        <v>84</v>
      </c>
      <c r="H17" s="46" t="s">
        <v>190</v>
      </c>
      <c r="I17" s="47">
        <v>9570000000</v>
      </c>
      <c r="J17" s="68">
        <v>392</v>
      </c>
      <c r="K17" s="109" t="s">
        <v>281</v>
      </c>
      <c r="L17" s="68">
        <v>3322545797</v>
      </c>
      <c r="M17" s="108">
        <v>392</v>
      </c>
      <c r="N17" s="108" t="str">
        <f t="shared" si="2"/>
        <v>Orang/Bulan</v>
      </c>
      <c r="O17" s="109">
        <v>3886192648</v>
      </c>
      <c r="P17" s="107">
        <v>98</v>
      </c>
      <c r="Q17" s="108" t="str">
        <f t="shared" si="3"/>
        <v>Orang/Bulan</v>
      </c>
      <c r="R17" s="207">
        <v>806174889</v>
      </c>
      <c r="S17" s="107">
        <v>98</v>
      </c>
      <c r="T17" s="108" t="str">
        <f t="shared" si="4"/>
        <v>Orang/Bulan</v>
      </c>
      <c r="U17" s="68"/>
      <c r="V17" s="107">
        <v>98</v>
      </c>
      <c r="W17" s="108" t="str">
        <f t="shared" si="5"/>
        <v>Orang/Bulan</v>
      </c>
      <c r="X17" s="198"/>
      <c r="Y17" s="107">
        <v>98</v>
      </c>
      <c r="Z17" s="108" t="str">
        <f t="shared" si="15"/>
        <v>Orang/Bulan</v>
      </c>
      <c r="AA17" s="143"/>
      <c r="AB17" s="144">
        <f t="shared" si="7"/>
        <v>392</v>
      </c>
      <c r="AC17" s="144" t="str">
        <f t="shared" ref="AC17:AC18" si="16">Q17</f>
        <v>Orang/Bulan</v>
      </c>
      <c r="AD17" s="144">
        <f t="shared" si="0"/>
        <v>806174889</v>
      </c>
      <c r="AE17" s="145">
        <f t="shared" si="12"/>
        <v>100</v>
      </c>
      <c r="AF17" s="145">
        <f t="shared" si="8"/>
        <v>20.744594054411891</v>
      </c>
      <c r="AG17" s="144">
        <f>J17+AB17</f>
        <v>784</v>
      </c>
      <c r="AH17" s="110" t="str">
        <f t="shared" si="9"/>
        <v>Orang/Bulan</v>
      </c>
      <c r="AI17" s="144">
        <f>L17+AD17</f>
        <v>4128720686</v>
      </c>
      <c r="AJ17" s="145">
        <f t="shared" si="14"/>
        <v>933.33333333333337</v>
      </c>
      <c r="AK17" s="144">
        <f t="shared" si="11"/>
        <v>43.142326917450362</v>
      </c>
      <c r="AL17" s="108" t="s">
        <v>15</v>
      </c>
    </row>
    <row r="18" spans="1:38" s="1" customFormat="1" ht="198.75" customHeight="1" x14ac:dyDescent="0.35">
      <c r="A18" s="5"/>
      <c r="B18" s="8"/>
      <c r="C18" s="8"/>
      <c r="D18" s="48" t="s">
        <v>73</v>
      </c>
      <c r="E18" s="49" t="s">
        <v>18</v>
      </c>
      <c r="F18" s="263" t="s">
        <v>191</v>
      </c>
      <c r="G18" s="46">
        <v>6</v>
      </c>
      <c r="H18" s="46" t="s">
        <v>192</v>
      </c>
      <c r="I18" s="47">
        <v>80000000</v>
      </c>
      <c r="J18" s="68">
        <v>2</v>
      </c>
      <c r="K18" s="68" t="s">
        <v>192</v>
      </c>
      <c r="L18" s="68">
        <v>24846550</v>
      </c>
      <c r="M18" s="108">
        <v>2</v>
      </c>
      <c r="N18" s="108" t="str">
        <f t="shared" si="2"/>
        <v>Laporan</v>
      </c>
      <c r="O18" s="109">
        <v>15625900</v>
      </c>
      <c r="P18" s="148">
        <v>0</v>
      </c>
      <c r="Q18" s="130" t="str">
        <f t="shared" si="3"/>
        <v>Laporan</v>
      </c>
      <c r="R18" s="207">
        <v>3816000</v>
      </c>
      <c r="S18" s="148">
        <v>1</v>
      </c>
      <c r="T18" s="130" t="str">
        <f t="shared" si="4"/>
        <v>Laporan</v>
      </c>
      <c r="U18" s="122"/>
      <c r="V18" s="148">
        <v>0</v>
      </c>
      <c r="W18" s="130" t="str">
        <f t="shared" si="5"/>
        <v>Laporan</v>
      </c>
      <c r="X18" s="122">
        <v>0</v>
      </c>
      <c r="Y18" s="107">
        <v>1</v>
      </c>
      <c r="Z18" s="108" t="str">
        <f t="shared" si="15"/>
        <v>Laporan</v>
      </c>
      <c r="AA18" s="143"/>
      <c r="AB18" s="144">
        <f t="shared" si="7"/>
        <v>2</v>
      </c>
      <c r="AC18" s="144" t="str">
        <f t="shared" si="16"/>
        <v>Laporan</v>
      </c>
      <c r="AD18" s="144">
        <f t="shared" ref="AD18:AD36" si="17">R18+U18+X18+AA18</f>
        <v>3816000</v>
      </c>
      <c r="AE18" s="145">
        <f t="shared" si="12"/>
        <v>100</v>
      </c>
      <c r="AF18" s="145">
        <f>AD18/O18*100</f>
        <v>24.420993350782997</v>
      </c>
      <c r="AG18" s="144">
        <f t="shared" si="13"/>
        <v>4</v>
      </c>
      <c r="AH18" s="110" t="str">
        <f t="shared" si="9"/>
        <v>Laporan</v>
      </c>
      <c r="AI18" s="144">
        <f t="shared" si="10"/>
        <v>28662550</v>
      </c>
      <c r="AJ18" s="145">
        <f t="shared" si="14"/>
        <v>66.666666666666657</v>
      </c>
      <c r="AK18" s="144">
        <f t="shared" si="11"/>
        <v>35.828187500000006</v>
      </c>
      <c r="AL18" s="108" t="s">
        <v>15</v>
      </c>
    </row>
    <row r="19" spans="1:38" s="62" customFormat="1" ht="93" x14ac:dyDescent="0.35">
      <c r="A19" s="96"/>
      <c r="B19" s="97"/>
      <c r="C19" s="97"/>
      <c r="D19" s="98" t="s">
        <v>70</v>
      </c>
      <c r="E19" s="99" t="s">
        <v>37</v>
      </c>
      <c r="F19" s="100" t="s">
        <v>193</v>
      </c>
      <c r="G19" s="96">
        <v>84</v>
      </c>
      <c r="H19" s="96" t="s">
        <v>119</v>
      </c>
      <c r="I19" s="101">
        <f>SUM(I20)</f>
        <v>90000000</v>
      </c>
      <c r="J19" s="101">
        <v>28</v>
      </c>
      <c r="K19" s="101" t="s">
        <v>119</v>
      </c>
      <c r="L19" s="101">
        <f>SUM(L20)</f>
        <v>18035348</v>
      </c>
      <c r="M19" s="102">
        <v>28</v>
      </c>
      <c r="N19" s="102" t="str">
        <f t="shared" si="2"/>
        <v>Orang</v>
      </c>
      <c r="O19" s="101">
        <f>O20</f>
        <v>10000000</v>
      </c>
      <c r="P19" s="96">
        <v>7</v>
      </c>
      <c r="Q19" s="102" t="str">
        <f t="shared" si="3"/>
        <v>Orang</v>
      </c>
      <c r="R19" s="101">
        <f>R20</f>
        <v>0</v>
      </c>
      <c r="S19" s="96">
        <v>7</v>
      </c>
      <c r="T19" s="102" t="str">
        <f t="shared" si="4"/>
        <v>Orang</v>
      </c>
      <c r="U19" s="101">
        <f>U20</f>
        <v>0</v>
      </c>
      <c r="V19" s="96">
        <v>7</v>
      </c>
      <c r="W19" s="102" t="str">
        <f t="shared" si="5"/>
        <v>Orang</v>
      </c>
      <c r="X19" s="101">
        <f>X20</f>
        <v>0</v>
      </c>
      <c r="Y19" s="96">
        <v>7</v>
      </c>
      <c r="Z19" s="102" t="str">
        <f t="shared" ref="Z19:Z20" si="18">W19</f>
        <v>Orang</v>
      </c>
      <c r="AA19" s="101">
        <f>AA20</f>
        <v>0</v>
      </c>
      <c r="AB19" s="139">
        <v>28</v>
      </c>
      <c r="AC19" s="139" t="str">
        <f>Q19</f>
        <v>Orang</v>
      </c>
      <c r="AD19" s="139">
        <f t="shared" si="17"/>
        <v>0</v>
      </c>
      <c r="AE19" s="140">
        <f t="shared" si="12"/>
        <v>100</v>
      </c>
      <c r="AF19" s="140">
        <f>AD19/O19*100</f>
        <v>0</v>
      </c>
      <c r="AG19" s="139">
        <f t="shared" si="13"/>
        <v>56</v>
      </c>
      <c r="AH19" s="141" t="str">
        <f t="shared" si="9"/>
        <v>Orang</v>
      </c>
      <c r="AI19" s="139">
        <f t="shared" si="10"/>
        <v>18035348</v>
      </c>
      <c r="AJ19" s="140">
        <f t="shared" si="14"/>
        <v>66.666666666666657</v>
      </c>
      <c r="AK19" s="139">
        <f t="shared" si="11"/>
        <v>20.039275555555555</v>
      </c>
      <c r="AL19" s="102" t="s">
        <v>15</v>
      </c>
    </row>
    <row r="20" spans="1:38" s="25" customFormat="1" ht="123.75" customHeight="1" x14ac:dyDescent="0.35">
      <c r="A20" s="103"/>
      <c r="B20" s="104"/>
      <c r="C20" s="104"/>
      <c r="D20" s="105" t="s">
        <v>71</v>
      </c>
      <c r="E20" s="205" t="s">
        <v>16</v>
      </c>
      <c r="F20" s="106" t="s">
        <v>194</v>
      </c>
      <c r="G20" s="107">
        <v>12</v>
      </c>
      <c r="H20" s="107" t="s">
        <v>119</v>
      </c>
      <c r="I20" s="68">
        <v>90000000</v>
      </c>
      <c r="J20" s="68">
        <v>3</v>
      </c>
      <c r="K20" s="68" t="s">
        <v>119</v>
      </c>
      <c r="L20" s="68">
        <v>18035348</v>
      </c>
      <c r="M20" s="108">
        <v>3</v>
      </c>
      <c r="N20" s="108" t="str">
        <f t="shared" si="2"/>
        <v>Orang</v>
      </c>
      <c r="O20" s="109">
        <v>10000000</v>
      </c>
      <c r="P20" s="107">
        <v>1</v>
      </c>
      <c r="Q20" s="108" t="str">
        <f t="shared" si="3"/>
        <v>Orang</v>
      </c>
      <c r="R20" s="68">
        <v>0</v>
      </c>
      <c r="S20" s="107">
        <v>1</v>
      </c>
      <c r="T20" s="108" t="str">
        <f t="shared" si="4"/>
        <v>Orang</v>
      </c>
      <c r="U20" s="142">
        <f>HIT!AG15</f>
        <v>0</v>
      </c>
      <c r="V20" s="107">
        <v>0</v>
      </c>
      <c r="W20" s="108" t="str">
        <f t="shared" si="5"/>
        <v>Orang</v>
      </c>
      <c r="X20" s="142"/>
      <c r="Y20" s="107">
        <v>1</v>
      </c>
      <c r="Z20" s="108" t="str">
        <f t="shared" si="18"/>
        <v>Orang</v>
      </c>
      <c r="AA20" s="149"/>
      <c r="AB20" s="144">
        <f t="shared" ref="AB20:AB36" si="19">P20+S20+V20+Y20</f>
        <v>3</v>
      </c>
      <c r="AC20" s="144" t="str">
        <f>Q20</f>
        <v>Orang</v>
      </c>
      <c r="AD20" s="144">
        <f t="shared" si="17"/>
        <v>0</v>
      </c>
      <c r="AE20" s="145">
        <f t="shared" si="12"/>
        <v>100</v>
      </c>
      <c r="AF20" s="145">
        <f t="shared" si="8"/>
        <v>0</v>
      </c>
      <c r="AG20" s="144">
        <f t="shared" si="13"/>
        <v>6</v>
      </c>
      <c r="AH20" s="110" t="str">
        <f t="shared" si="9"/>
        <v>Orang</v>
      </c>
      <c r="AI20" s="144">
        <f t="shared" si="10"/>
        <v>18035348</v>
      </c>
      <c r="AJ20" s="145">
        <f t="shared" si="14"/>
        <v>50</v>
      </c>
      <c r="AK20" s="144">
        <f t="shared" si="11"/>
        <v>20.039275555555555</v>
      </c>
      <c r="AL20" s="108" t="s">
        <v>15</v>
      </c>
    </row>
    <row r="21" spans="1:38" s="10" customFormat="1" ht="77.5" x14ac:dyDescent="0.35">
      <c r="A21" s="58"/>
      <c r="B21" s="59"/>
      <c r="C21" s="59"/>
      <c r="D21" s="20" t="s">
        <v>75</v>
      </c>
      <c r="E21" s="2" t="s">
        <v>35</v>
      </c>
      <c r="F21" s="9" t="s">
        <v>274</v>
      </c>
      <c r="G21" s="58">
        <v>36</v>
      </c>
      <c r="H21" s="58" t="s">
        <v>123</v>
      </c>
      <c r="I21" s="60">
        <f>SUM(I22:I28)</f>
        <v>1679000000</v>
      </c>
      <c r="J21" s="101">
        <v>12</v>
      </c>
      <c r="K21" s="101" t="s">
        <v>123</v>
      </c>
      <c r="L21" s="101">
        <f>SUM(L22:L28)</f>
        <v>642478920</v>
      </c>
      <c r="M21" s="102">
        <v>12</v>
      </c>
      <c r="N21" s="102" t="str">
        <f t="shared" si="2"/>
        <v>Paket</v>
      </c>
      <c r="O21" s="101">
        <f>SUM(O22:O28)</f>
        <v>336191500</v>
      </c>
      <c r="P21" s="96">
        <v>3</v>
      </c>
      <c r="Q21" s="102" t="str">
        <f t="shared" si="3"/>
        <v>Paket</v>
      </c>
      <c r="R21" s="101">
        <f>SUM(R22:R28)</f>
        <v>15095479</v>
      </c>
      <c r="S21" s="96">
        <v>3</v>
      </c>
      <c r="T21" s="102" t="str">
        <f t="shared" si="4"/>
        <v>Paket</v>
      </c>
      <c r="U21" s="101">
        <f>SUM(U22:U28)</f>
        <v>0</v>
      </c>
      <c r="V21" s="96">
        <v>3</v>
      </c>
      <c r="W21" s="102" t="str">
        <f t="shared" si="5"/>
        <v>Paket</v>
      </c>
      <c r="X21" s="101">
        <f>SUM(X22:X28)</f>
        <v>0</v>
      </c>
      <c r="Y21" s="96">
        <v>3</v>
      </c>
      <c r="Z21" s="102" t="str">
        <f t="shared" ref="Z21:Z28" si="20">W21</f>
        <v>Paket</v>
      </c>
      <c r="AA21" s="101">
        <f>SUM(AA22:AA28)</f>
        <v>0</v>
      </c>
      <c r="AB21" s="139">
        <f t="shared" si="19"/>
        <v>12</v>
      </c>
      <c r="AC21" s="139" t="str">
        <f>Q21</f>
        <v>Paket</v>
      </c>
      <c r="AD21" s="139">
        <f>R21+U21+X21+AA21</f>
        <v>15095479</v>
      </c>
      <c r="AE21" s="140">
        <f t="shared" si="12"/>
        <v>100</v>
      </c>
      <c r="AF21" s="140">
        <f t="shared" si="8"/>
        <v>4.4901429691113552</v>
      </c>
      <c r="AG21" s="139">
        <f t="shared" si="13"/>
        <v>24</v>
      </c>
      <c r="AH21" s="141" t="str">
        <f t="shared" si="9"/>
        <v>Paket</v>
      </c>
      <c r="AI21" s="139">
        <f t="shared" si="10"/>
        <v>657574399</v>
      </c>
      <c r="AJ21" s="140">
        <f t="shared" si="14"/>
        <v>66.666666666666657</v>
      </c>
      <c r="AK21" s="139">
        <f t="shared" si="11"/>
        <v>39.16464556283502</v>
      </c>
      <c r="AL21" s="102" t="s">
        <v>15</v>
      </c>
    </row>
    <row r="22" spans="1:38" s="1" customFormat="1" ht="108.5" x14ac:dyDescent="0.35">
      <c r="A22" s="5"/>
      <c r="B22" s="8"/>
      <c r="C22" s="8"/>
      <c r="D22" s="48" t="s">
        <v>81</v>
      </c>
      <c r="E22" s="49" t="s">
        <v>29</v>
      </c>
      <c r="F22" s="78" t="s">
        <v>195</v>
      </c>
      <c r="G22" s="46">
        <v>36</v>
      </c>
      <c r="H22" s="46" t="s">
        <v>123</v>
      </c>
      <c r="I22" s="47">
        <v>210000000</v>
      </c>
      <c r="J22" s="68">
        <v>12</v>
      </c>
      <c r="K22" s="68" t="s">
        <v>123</v>
      </c>
      <c r="L22" s="68">
        <v>44543950</v>
      </c>
      <c r="M22" s="108">
        <v>12</v>
      </c>
      <c r="N22" s="108" t="str">
        <f t="shared" si="2"/>
        <v>Paket</v>
      </c>
      <c r="O22" s="127">
        <v>32500000</v>
      </c>
      <c r="P22" s="107">
        <v>3</v>
      </c>
      <c r="Q22" s="108" t="str">
        <f t="shared" si="3"/>
        <v>Paket</v>
      </c>
      <c r="R22" s="68">
        <v>0</v>
      </c>
      <c r="S22" s="107">
        <v>3</v>
      </c>
      <c r="T22" s="108" t="str">
        <f t="shared" si="4"/>
        <v>Paket</v>
      </c>
      <c r="U22" s="68"/>
      <c r="V22" s="107">
        <v>3</v>
      </c>
      <c r="W22" s="108" t="str">
        <f t="shared" si="5"/>
        <v>Paket</v>
      </c>
      <c r="X22" s="198"/>
      <c r="Y22" s="147">
        <v>3</v>
      </c>
      <c r="Z22" s="108" t="str">
        <f t="shared" si="20"/>
        <v>Paket</v>
      </c>
      <c r="AA22" s="143"/>
      <c r="AB22" s="144">
        <f t="shared" si="19"/>
        <v>12</v>
      </c>
      <c r="AC22" s="144" t="str">
        <f t="shared" ref="AC22:AC28" si="21">Q22</f>
        <v>Paket</v>
      </c>
      <c r="AD22" s="144">
        <f t="shared" si="17"/>
        <v>0</v>
      </c>
      <c r="AE22" s="145">
        <f t="shared" si="12"/>
        <v>100</v>
      </c>
      <c r="AF22" s="145">
        <f t="shared" si="8"/>
        <v>0</v>
      </c>
      <c r="AG22" s="144">
        <f t="shared" si="13"/>
        <v>24</v>
      </c>
      <c r="AH22" s="110" t="str">
        <f t="shared" si="9"/>
        <v>Paket</v>
      </c>
      <c r="AI22" s="144">
        <f t="shared" si="10"/>
        <v>44543950</v>
      </c>
      <c r="AJ22" s="145">
        <f>AG22/G22*100</f>
        <v>66.666666666666657</v>
      </c>
      <c r="AK22" s="144">
        <f t="shared" si="11"/>
        <v>21.211404761904763</v>
      </c>
      <c r="AL22" s="108" t="s">
        <v>15</v>
      </c>
    </row>
    <row r="23" spans="1:38" s="1" customFormat="1" ht="77.5" x14ac:dyDescent="0.35">
      <c r="A23" s="5"/>
      <c r="B23" s="8"/>
      <c r="C23" s="8"/>
      <c r="D23" s="48" t="s">
        <v>82</v>
      </c>
      <c r="E23" s="49" t="s">
        <v>30</v>
      </c>
      <c r="F23" s="49" t="s">
        <v>196</v>
      </c>
      <c r="G23" s="46">
        <v>36</v>
      </c>
      <c r="H23" s="46" t="s">
        <v>123</v>
      </c>
      <c r="I23" s="47">
        <v>574000000</v>
      </c>
      <c r="J23" s="68">
        <v>12</v>
      </c>
      <c r="K23" s="68" t="s">
        <v>123</v>
      </c>
      <c r="L23" s="68">
        <v>341671400</v>
      </c>
      <c r="M23" s="108">
        <v>12</v>
      </c>
      <c r="N23" s="108" t="str">
        <f t="shared" si="2"/>
        <v>Paket</v>
      </c>
      <c r="O23" s="68">
        <v>176641300</v>
      </c>
      <c r="P23" s="107">
        <v>3</v>
      </c>
      <c r="Q23" s="108" t="str">
        <f t="shared" si="3"/>
        <v>Paket</v>
      </c>
      <c r="R23" s="207">
        <v>700000</v>
      </c>
      <c r="S23" s="107">
        <v>3</v>
      </c>
      <c r="T23" s="108" t="str">
        <f t="shared" si="4"/>
        <v>Paket</v>
      </c>
      <c r="U23" s="142"/>
      <c r="V23" s="107">
        <v>3</v>
      </c>
      <c r="W23" s="108" t="str">
        <f t="shared" si="5"/>
        <v>Paket</v>
      </c>
      <c r="X23" s="199"/>
      <c r="Y23" s="147">
        <v>3</v>
      </c>
      <c r="Z23" s="108" t="str">
        <f t="shared" si="20"/>
        <v>Paket</v>
      </c>
      <c r="AA23" s="143"/>
      <c r="AB23" s="144">
        <f t="shared" si="19"/>
        <v>12</v>
      </c>
      <c r="AC23" s="144" t="str">
        <f t="shared" si="21"/>
        <v>Paket</v>
      </c>
      <c r="AD23" s="144">
        <f>R23+U23+X23+AA23</f>
        <v>700000</v>
      </c>
      <c r="AE23" s="145">
        <f t="shared" si="12"/>
        <v>100</v>
      </c>
      <c r="AF23" s="145">
        <f t="shared" si="8"/>
        <v>0.39628331539679562</v>
      </c>
      <c r="AG23" s="144">
        <f t="shared" si="13"/>
        <v>24</v>
      </c>
      <c r="AH23" s="110" t="str">
        <f t="shared" si="9"/>
        <v>Paket</v>
      </c>
      <c r="AI23" s="144">
        <f t="shared" si="10"/>
        <v>342371400</v>
      </c>
      <c r="AJ23" s="145">
        <f>AG23/G23*100</f>
        <v>66.666666666666657</v>
      </c>
      <c r="AK23" s="144">
        <f t="shared" si="11"/>
        <v>59.646585365853653</v>
      </c>
      <c r="AL23" s="108" t="s">
        <v>15</v>
      </c>
    </row>
    <row r="24" spans="1:38" s="1" customFormat="1" ht="77.5" x14ac:dyDescent="0.35">
      <c r="A24" s="5"/>
      <c r="B24" s="8"/>
      <c r="C24" s="8"/>
      <c r="D24" s="48" t="s">
        <v>76</v>
      </c>
      <c r="E24" s="49" t="s">
        <v>31</v>
      </c>
      <c r="F24" s="49" t="s">
        <v>197</v>
      </c>
      <c r="G24" s="46">
        <v>36</v>
      </c>
      <c r="H24" s="46" t="s">
        <v>123</v>
      </c>
      <c r="I24" s="47">
        <v>175000000</v>
      </c>
      <c r="J24" s="68">
        <v>12</v>
      </c>
      <c r="K24" s="68" t="s">
        <v>123</v>
      </c>
      <c r="L24" s="68">
        <v>39445010</v>
      </c>
      <c r="M24" s="108">
        <v>12</v>
      </c>
      <c r="N24" s="108" t="str">
        <f t="shared" si="2"/>
        <v>Paket</v>
      </c>
      <c r="O24" s="88">
        <v>28750000</v>
      </c>
      <c r="P24" s="107">
        <v>3</v>
      </c>
      <c r="Q24" s="108" t="str">
        <f t="shared" si="3"/>
        <v>Paket</v>
      </c>
      <c r="R24" s="68">
        <v>0</v>
      </c>
      <c r="S24" s="107">
        <v>3</v>
      </c>
      <c r="T24" s="108" t="str">
        <f t="shared" si="4"/>
        <v>Paket</v>
      </c>
      <c r="U24" s="68"/>
      <c r="V24" s="107">
        <v>3</v>
      </c>
      <c r="W24" s="108" t="str">
        <f t="shared" si="5"/>
        <v>Paket</v>
      </c>
      <c r="X24" s="198"/>
      <c r="Y24" s="147">
        <v>3</v>
      </c>
      <c r="Z24" s="108" t="str">
        <f t="shared" si="20"/>
        <v>Paket</v>
      </c>
      <c r="AA24" s="143"/>
      <c r="AB24" s="144">
        <f t="shared" si="19"/>
        <v>12</v>
      </c>
      <c r="AC24" s="144" t="str">
        <f t="shared" si="21"/>
        <v>Paket</v>
      </c>
      <c r="AD24" s="144">
        <f t="shared" si="17"/>
        <v>0</v>
      </c>
      <c r="AE24" s="145">
        <f t="shared" si="12"/>
        <v>100</v>
      </c>
      <c r="AF24" s="145">
        <f t="shared" si="8"/>
        <v>0</v>
      </c>
      <c r="AG24" s="144">
        <f t="shared" si="13"/>
        <v>24</v>
      </c>
      <c r="AH24" s="110" t="str">
        <f t="shared" si="9"/>
        <v>Paket</v>
      </c>
      <c r="AI24" s="144">
        <f t="shared" si="10"/>
        <v>39445010</v>
      </c>
      <c r="AJ24" s="145">
        <f t="shared" si="14"/>
        <v>66.666666666666657</v>
      </c>
      <c r="AK24" s="144">
        <f t="shared" si="11"/>
        <v>22.540005714285712</v>
      </c>
      <c r="AL24" s="108" t="s">
        <v>15</v>
      </c>
    </row>
    <row r="25" spans="1:38" s="1" customFormat="1" ht="89.25" customHeight="1" x14ac:dyDescent="0.35">
      <c r="A25" s="5"/>
      <c r="B25" s="8"/>
      <c r="C25" s="8"/>
      <c r="D25" s="48" t="s">
        <v>77</v>
      </c>
      <c r="E25" s="49" t="s">
        <v>21</v>
      </c>
      <c r="F25" s="78" t="s">
        <v>198</v>
      </c>
      <c r="G25" s="46">
        <v>36</v>
      </c>
      <c r="H25" s="46" t="s">
        <v>123</v>
      </c>
      <c r="I25" s="47">
        <v>205000000</v>
      </c>
      <c r="J25" s="68">
        <v>12</v>
      </c>
      <c r="K25" s="68" t="s">
        <v>123</v>
      </c>
      <c r="L25" s="68">
        <v>58396700</v>
      </c>
      <c r="M25" s="108">
        <v>12</v>
      </c>
      <c r="N25" s="108" t="str">
        <f t="shared" si="2"/>
        <v>Paket</v>
      </c>
      <c r="O25" s="88">
        <v>29863050</v>
      </c>
      <c r="P25" s="107">
        <v>3</v>
      </c>
      <c r="Q25" s="108" t="str">
        <f t="shared" si="3"/>
        <v>Paket</v>
      </c>
      <c r="R25" s="207">
        <v>5719000</v>
      </c>
      <c r="S25" s="107">
        <v>3</v>
      </c>
      <c r="T25" s="108" t="str">
        <f t="shared" si="4"/>
        <v>Paket</v>
      </c>
      <c r="U25" s="142"/>
      <c r="V25" s="107">
        <v>3</v>
      </c>
      <c r="W25" s="108" t="str">
        <f t="shared" si="5"/>
        <v>Paket</v>
      </c>
      <c r="X25" s="198"/>
      <c r="Y25" s="147">
        <v>3</v>
      </c>
      <c r="Z25" s="108" t="str">
        <f t="shared" si="20"/>
        <v>Paket</v>
      </c>
      <c r="AA25" s="143"/>
      <c r="AB25" s="144">
        <f t="shared" si="19"/>
        <v>12</v>
      </c>
      <c r="AC25" s="144" t="str">
        <f t="shared" si="21"/>
        <v>Paket</v>
      </c>
      <c r="AD25" s="144">
        <f t="shared" si="17"/>
        <v>5719000</v>
      </c>
      <c r="AE25" s="145">
        <f t="shared" si="12"/>
        <v>100</v>
      </c>
      <c r="AF25" s="145">
        <f t="shared" si="8"/>
        <v>19.150756536924394</v>
      </c>
      <c r="AG25" s="144">
        <f t="shared" si="13"/>
        <v>24</v>
      </c>
      <c r="AH25" s="110" t="str">
        <f t="shared" si="9"/>
        <v>Paket</v>
      </c>
      <c r="AI25" s="144">
        <f t="shared" si="10"/>
        <v>64115700</v>
      </c>
      <c r="AJ25" s="145">
        <f t="shared" si="14"/>
        <v>66.666666666666657</v>
      </c>
      <c r="AK25" s="144">
        <f t="shared" si="11"/>
        <v>31.275951219512194</v>
      </c>
      <c r="AL25" s="108" t="s">
        <v>15</v>
      </c>
    </row>
    <row r="26" spans="1:38" s="1" customFormat="1" ht="87.75" customHeight="1" x14ac:dyDescent="0.35">
      <c r="A26" s="5"/>
      <c r="B26" s="8"/>
      <c r="C26" s="8"/>
      <c r="D26" s="48" t="s">
        <v>78</v>
      </c>
      <c r="E26" s="49" t="s">
        <v>22</v>
      </c>
      <c r="F26" s="78" t="s">
        <v>199</v>
      </c>
      <c r="G26" s="46">
        <v>36</v>
      </c>
      <c r="H26" s="46" t="s">
        <v>123</v>
      </c>
      <c r="I26" s="47">
        <v>140000000</v>
      </c>
      <c r="J26" s="68">
        <v>12</v>
      </c>
      <c r="K26" s="68" t="s">
        <v>123</v>
      </c>
      <c r="L26" s="68">
        <v>48677300</v>
      </c>
      <c r="M26" s="108">
        <v>12</v>
      </c>
      <c r="N26" s="108" t="str">
        <f t="shared" si="2"/>
        <v>Paket</v>
      </c>
      <c r="O26" s="88">
        <v>15651000</v>
      </c>
      <c r="P26" s="107">
        <v>3</v>
      </c>
      <c r="Q26" s="108" t="str">
        <f t="shared" si="3"/>
        <v>Paket</v>
      </c>
      <c r="R26" s="207">
        <v>1900875</v>
      </c>
      <c r="S26" s="107">
        <v>3</v>
      </c>
      <c r="T26" s="108" t="str">
        <f t="shared" si="4"/>
        <v>Paket</v>
      </c>
      <c r="U26" s="142"/>
      <c r="V26" s="107">
        <v>3</v>
      </c>
      <c r="W26" s="108" t="str">
        <f t="shared" si="5"/>
        <v>Paket</v>
      </c>
      <c r="X26" s="198"/>
      <c r="Y26" s="147">
        <v>3</v>
      </c>
      <c r="Z26" s="108" t="str">
        <f t="shared" si="20"/>
        <v>Paket</v>
      </c>
      <c r="AA26" s="143"/>
      <c r="AB26" s="144">
        <f t="shared" si="19"/>
        <v>12</v>
      </c>
      <c r="AC26" s="144" t="str">
        <f t="shared" si="21"/>
        <v>Paket</v>
      </c>
      <c r="AD26" s="144">
        <f t="shared" si="17"/>
        <v>1900875</v>
      </c>
      <c r="AE26" s="145">
        <f t="shared" si="12"/>
        <v>100</v>
      </c>
      <c r="AF26" s="145">
        <f t="shared" si="8"/>
        <v>12.145390070921986</v>
      </c>
      <c r="AG26" s="144">
        <f t="shared" si="13"/>
        <v>24</v>
      </c>
      <c r="AH26" s="110" t="str">
        <f t="shared" si="9"/>
        <v>Paket</v>
      </c>
      <c r="AI26" s="144">
        <f t="shared" si="10"/>
        <v>50578175</v>
      </c>
      <c r="AJ26" s="145">
        <f t="shared" si="14"/>
        <v>66.666666666666657</v>
      </c>
      <c r="AK26" s="144">
        <f t="shared" si="11"/>
        <v>36.127267857142861</v>
      </c>
      <c r="AL26" s="108" t="s">
        <v>15</v>
      </c>
    </row>
    <row r="27" spans="1:38" s="1" customFormat="1" ht="114" customHeight="1" x14ac:dyDescent="0.35">
      <c r="A27" s="5"/>
      <c r="B27" s="8"/>
      <c r="C27" s="8"/>
      <c r="D27" s="48" t="s">
        <v>79</v>
      </c>
      <c r="E27" s="49" t="s">
        <v>20</v>
      </c>
      <c r="F27" s="78" t="s">
        <v>200</v>
      </c>
      <c r="G27" s="46">
        <v>36</v>
      </c>
      <c r="H27" s="46" t="s">
        <v>118</v>
      </c>
      <c r="I27" s="47">
        <v>50000000</v>
      </c>
      <c r="J27" s="68">
        <v>12</v>
      </c>
      <c r="K27" s="68" t="s">
        <v>118</v>
      </c>
      <c r="L27" s="68">
        <v>14972850</v>
      </c>
      <c r="M27" s="108">
        <v>12</v>
      </c>
      <c r="N27" s="108" t="str">
        <f t="shared" si="2"/>
        <v>Bulan</v>
      </c>
      <c r="O27" s="127">
        <v>12786150</v>
      </c>
      <c r="P27" s="107">
        <v>3</v>
      </c>
      <c r="Q27" s="108" t="str">
        <f t="shared" si="3"/>
        <v>Bulan</v>
      </c>
      <c r="R27" s="207">
        <v>1250000</v>
      </c>
      <c r="S27" s="107">
        <v>3</v>
      </c>
      <c r="T27" s="108" t="str">
        <f t="shared" si="4"/>
        <v>Bulan</v>
      </c>
      <c r="U27" s="142"/>
      <c r="V27" s="107">
        <v>3</v>
      </c>
      <c r="W27" s="108" t="str">
        <f t="shared" si="5"/>
        <v>Bulan</v>
      </c>
      <c r="X27" s="142"/>
      <c r="Y27" s="147">
        <v>3</v>
      </c>
      <c r="Z27" s="108" t="str">
        <f t="shared" si="20"/>
        <v>Bulan</v>
      </c>
      <c r="AA27" s="143"/>
      <c r="AB27" s="144">
        <f t="shared" si="19"/>
        <v>12</v>
      </c>
      <c r="AC27" s="144" t="str">
        <f t="shared" si="21"/>
        <v>Bulan</v>
      </c>
      <c r="AD27" s="144">
        <f t="shared" si="17"/>
        <v>1250000</v>
      </c>
      <c r="AE27" s="145">
        <f t="shared" si="12"/>
        <v>100</v>
      </c>
      <c r="AF27" s="145">
        <f t="shared" si="8"/>
        <v>9.7762031573225716</v>
      </c>
      <c r="AG27" s="144">
        <f t="shared" si="13"/>
        <v>24</v>
      </c>
      <c r="AH27" s="110" t="str">
        <f t="shared" si="9"/>
        <v>Bulan</v>
      </c>
      <c r="AI27" s="144">
        <f t="shared" si="10"/>
        <v>16222850</v>
      </c>
      <c r="AJ27" s="145">
        <f t="shared" si="14"/>
        <v>66.666666666666657</v>
      </c>
      <c r="AK27" s="144">
        <f t="shared" si="11"/>
        <v>32.445700000000002</v>
      </c>
      <c r="AL27" s="108" t="s">
        <v>15</v>
      </c>
    </row>
    <row r="28" spans="1:38" s="1" customFormat="1" ht="90" customHeight="1" x14ac:dyDescent="0.35">
      <c r="A28" s="5"/>
      <c r="B28" s="8"/>
      <c r="C28" s="8"/>
      <c r="D28" s="48" t="s">
        <v>80</v>
      </c>
      <c r="E28" s="49" t="s">
        <v>32</v>
      </c>
      <c r="F28" s="78" t="s">
        <v>201</v>
      </c>
      <c r="G28" s="46">
        <v>36</v>
      </c>
      <c r="H28" s="46" t="s">
        <v>192</v>
      </c>
      <c r="I28" s="47">
        <v>325000000</v>
      </c>
      <c r="J28" s="68">
        <v>12</v>
      </c>
      <c r="K28" s="68" t="s">
        <v>192</v>
      </c>
      <c r="L28" s="68">
        <v>94771710</v>
      </c>
      <c r="M28" s="108">
        <v>12</v>
      </c>
      <c r="N28" s="108" t="str">
        <f t="shared" si="2"/>
        <v>Laporan</v>
      </c>
      <c r="O28" s="88">
        <v>40000000</v>
      </c>
      <c r="P28" s="107">
        <v>3</v>
      </c>
      <c r="Q28" s="108" t="str">
        <f t="shared" si="3"/>
        <v>Laporan</v>
      </c>
      <c r="R28" s="207">
        <v>5525604</v>
      </c>
      <c r="S28" s="107">
        <v>3</v>
      </c>
      <c r="T28" s="108" t="str">
        <f t="shared" si="4"/>
        <v>Laporan</v>
      </c>
      <c r="U28" s="142"/>
      <c r="V28" s="107">
        <v>3</v>
      </c>
      <c r="W28" s="108" t="str">
        <f t="shared" si="5"/>
        <v>Laporan</v>
      </c>
      <c r="X28" s="68"/>
      <c r="Y28" s="107">
        <v>3</v>
      </c>
      <c r="Z28" s="108" t="str">
        <f t="shared" si="20"/>
        <v>Laporan</v>
      </c>
      <c r="AA28" s="143"/>
      <c r="AB28" s="144">
        <f t="shared" si="19"/>
        <v>12</v>
      </c>
      <c r="AC28" s="144" t="str">
        <f t="shared" si="21"/>
        <v>Laporan</v>
      </c>
      <c r="AD28" s="144">
        <f t="shared" si="17"/>
        <v>5525604</v>
      </c>
      <c r="AE28" s="145">
        <f t="shared" si="12"/>
        <v>100</v>
      </c>
      <c r="AF28" s="145">
        <f t="shared" si="8"/>
        <v>13.81401</v>
      </c>
      <c r="AG28" s="144">
        <f t="shared" si="13"/>
        <v>24</v>
      </c>
      <c r="AH28" s="110" t="str">
        <f t="shared" si="9"/>
        <v>Laporan</v>
      </c>
      <c r="AI28" s="144">
        <f t="shared" si="10"/>
        <v>100297314</v>
      </c>
      <c r="AJ28" s="145">
        <f t="shared" si="14"/>
        <v>66.666666666666657</v>
      </c>
      <c r="AK28" s="144">
        <f t="shared" si="11"/>
        <v>30.860711999999999</v>
      </c>
      <c r="AL28" s="108" t="s">
        <v>15</v>
      </c>
    </row>
    <row r="29" spans="1:38" s="10" customFormat="1" ht="108.5" x14ac:dyDescent="0.35">
      <c r="A29" s="58"/>
      <c r="B29" s="59"/>
      <c r="C29" s="59"/>
      <c r="D29" s="20" t="s">
        <v>87</v>
      </c>
      <c r="E29" s="2" t="s">
        <v>134</v>
      </c>
      <c r="F29" s="9" t="s">
        <v>202</v>
      </c>
      <c r="G29" s="58">
        <v>36</v>
      </c>
      <c r="H29" s="58" t="s">
        <v>192</v>
      </c>
      <c r="I29" s="60">
        <f>SUM(I30:I32)</f>
        <v>2596000000</v>
      </c>
      <c r="J29" s="101">
        <v>12</v>
      </c>
      <c r="K29" s="101" t="s">
        <v>192</v>
      </c>
      <c r="L29" s="101">
        <f>SUM(L30:L32)</f>
        <v>814981053</v>
      </c>
      <c r="M29" s="102">
        <v>12</v>
      </c>
      <c r="N29" s="102" t="str">
        <f t="shared" si="2"/>
        <v>Laporan</v>
      </c>
      <c r="O29" s="101">
        <f>SUM(O30:O32)</f>
        <v>830436368</v>
      </c>
      <c r="P29" s="96">
        <v>3</v>
      </c>
      <c r="Q29" s="102" t="str">
        <f t="shared" si="3"/>
        <v>Laporan</v>
      </c>
      <c r="R29" s="101">
        <f>SUM(R30:R32)</f>
        <v>117574371</v>
      </c>
      <c r="S29" s="96">
        <v>3</v>
      </c>
      <c r="T29" s="102" t="str">
        <f t="shared" si="4"/>
        <v>Laporan</v>
      </c>
      <c r="U29" s="101">
        <f>SUM(U30:U32)</f>
        <v>0</v>
      </c>
      <c r="V29" s="96">
        <v>3</v>
      </c>
      <c r="W29" s="102" t="str">
        <f t="shared" si="5"/>
        <v>Laporan</v>
      </c>
      <c r="X29" s="101">
        <f>SUM(X30:X32)</f>
        <v>0</v>
      </c>
      <c r="Y29" s="96">
        <v>3</v>
      </c>
      <c r="Z29" s="102" t="str">
        <f t="shared" ref="Z29:Z32" si="22">W29</f>
        <v>Laporan</v>
      </c>
      <c r="AA29" s="101">
        <f>SUM(AA30:AA32)</f>
        <v>0</v>
      </c>
      <c r="AB29" s="139">
        <f t="shared" si="19"/>
        <v>12</v>
      </c>
      <c r="AC29" s="139" t="str">
        <f>Q29</f>
        <v>Laporan</v>
      </c>
      <c r="AD29" s="139">
        <f>R29+U29+X29+AA29</f>
        <v>117574371</v>
      </c>
      <c r="AE29" s="140">
        <f>AB29/M29*100</f>
        <v>100</v>
      </c>
      <c r="AF29" s="140">
        <f t="shared" si="8"/>
        <v>14.158143300390716</v>
      </c>
      <c r="AG29" s="139">
        <f t="shared" si="13"/>
        <v>24</v>
      </c>
      <c r="AH29" s="141" t="str">
        <f t="shared" si="9"/>
        <v>Laporan</v>
      </c>
      <c r="AI29" s="139">
        <f t="shared" si="10"/>
        <v>932555424</v>
      </c>
      <c r="AJ29" s="140">
        <f t="shared" si="14"/>
        <v>66.666666666666657</v>
      </c>
      <c r="AK29" s="139">
        <f t="shared" si="11"/>
        <v>35.922782126348231</v>
      </c>
      <c r="AL29" s="102" t="s">
        <v>15</v>
      </c>
    </row>
    <row r="30" spans="1:38" s="1" customFormat="1" ht="114" customHeight="1" x14ac:dyDescent="0.35">
      <c r="A30" s="5"/>
      <c r="B30" s="8"/>
      <c r="C30" s="8"/>
      <c r="D30" s="83" t="s">
        <v>88</v>
      </c>
      <c r="E30" s="49" t="s">
        <v>24</v>
      </c>
      <c r="F30" s="117" t="s">
        <v>203</v>
      </c>
      <c r="G30" s="75">
        <v>36</v>
      </c>
      <c r="H30" s="75" t="s">
        <v>192</v>
      </c>
      <c r="I30" s="47">
        <v>621000000</v>
      </c>
      <c r="J30" s="68">
        <v>12</v>
      </c>
      <c r="K30" s="68" t="s">
        <v>192</v>
      </c>
      <c r="L30" s="68">
        <v>147133543</v>
      </c>
      <c r="M30" s="108">
        <v>12</v>
      </c>
      <c r="N30" s="108" t="str">
        <f t="shared" si="2"/>
        <v>Laporan</v>
      </c>
      <c r="O30" s="127">
        <v>198478900</v>
      </c>
      <c r="P30" s="107">
        <v>3</v>
      </c>
      <c r="Q30" s="108" t="str">
        <f t="shared" si="3"/>
        <v>Laporan</v>
      </c>
      <c r="R30" s="207">
        <v>42573801</v>
      </c>
      <c r="S30" s="107">
        <v>3</v>
      </c>
      <c r="T30" s="108" t="str">
        <f t="shared" si="4"/>
        <v>Laporan</v>
      </c>
      <c r="U30" s="142"/>
      <c r="V30" s="107">
        <v>3</v>
      </c>
      <c r="W30" s="108" t="str">
        <f t="shared" si="5"/>
        <v>Laporan</v>
      </c>
      <c r="X30" s="198"/>
      <c r="Y30" s="147">
        <v>3</v>
      </c>
      <c r="Z30" s="108" t="str">
        <f t="shared" si="22"/>
        <v>Laporan</v>
      </c>
      <c r="AA30" s="143"/>
      <c r="AB30" s="144">
        <f t="shared" si="19"/>
        <v>12</v>
      </c>
      <c r="AC30" s="144" t="str">
        <f t="shared" ref="AC30:AC32" si="23">Q30</f>
        <v>Laporan</v>
      </c>
      <c r="AD30" s="144">
        <f>R30+U30+X30+AA30</f>
        <v>42573801</v>
      </c>
      <c r="AE30" s="145">
        <f t="shared" si="12"/>
        <v>100</v>
      </c>
      <c r="AF30" s="145">
        <f t="shared" si="8"/>
        <v>21.450038769864204</v>
      </c>
      <c r="AG30" s="144">
        <f t="shared" si="13"/>
        <v>24</v>
      </c>
      <c r="AH30" s="110" t="str">
        <f t="shared" si="9"/>
        <v>Laporan</v>
      </c>
      <c r="AI30" s="144">
        <f t="shared" si="10"/>
        <v>189707344</v>
      </c>
      <c r="AJ30" s="145">
        <f t="shared" si="14"/>
        <v>66.666666666666657</v>
      </c>
      <c r="AK30" s="144">
        <f t="shared" si="11"/>
        <v>30.548686634460548</v>
      </c>
      <c r="AL30" s="108" t="s">
        <v>15</v>
      </c>
    </row>
    <row r="31" spans="1:38" s="1" customFormat="1" ht="117.75" customHeight="1" x14ac:dyDescent="0.35">
      <c r="A31" s="5"/>
      <c r="B31" s="8"/>
      <c r="C31" s="8"/>
      <c r="D31" s="48" t="s">
        <v>90</v>
      </c>
      <c r="E31" s="49" t="s">
        <v>28</v>
      </c>
      <c r="F31" s="77" t="s">
        <v>204</v>
      </c>
      <c r="G31" s="46">
        <v>36</v>
      </c>
      <c r="H31" s="75" t="s">
        <v>192</v>
      </c>
      <c r="I31" s="47">
        <v>165000000</v>
      </c>
      <c r="J31" s="68">
        <v>12</v>
      </c>
      <c r="K31" s="68" t="s">
        <v>192</v>
      </c>
      <c r="L31" s="68">
        <v>49847400</v>
      </c>
      <c r="M31" s="108">
        <v>12</v>
      </c>
      <c r="N31" s="108" t="str">
        <f t="shared" si="2"/>
        <v>Laporan</v>
      </c>
      <c r="O31" s="127">
        <v>31260500</v>
      </c>
      <c r="P31" s="107">
        <v>3</v>
      </c>
      <c r="Q31" s="108" t="str">
        <f t="shared" si="3"/>
        <v>Laporan</v>
      </c>
      <c r="R31" s="207">
        <v>12454200</v>
      </c>
      <c r="S31" s="107">
        <v>3</v>
      </c>
      <c r="T31" s="108" t="str">
        <f t="shared" si="4"/>
        <v>Laporan</v>
      </c>
      <c r="U31" s="142">
        <v>0</v>
      </c>
      <c r="V31" s="107">
        <v>3</v>
      </c>
      <c r="W31" s="108" t="str">
        <f t="shared" si="5"/>
        <v>Laporan</v>
      </c>
      <c r="X31" s="198"/>
      <c r="Y31" s="147">
        <v>3</v>
      </c>
      <c r="Z31" s="108" t="str">
        <f t="shared" si="22"/>
        <v>Laporan</v>
      </c>
      <c r="AA31" s="146"/>
      <c r="AB31" s="144">
        <f t="shared" si="19"/>
        <v>12</v>
      </c>
      <c r="AC31" s="144" t="str">
        <f t="shared" si="23"/>
        <v>Laporan</v>
      </c>
      <c r="AD31" s="144">
        <f t="shared" si="17"/>
        <v>12454200</v>
      </c>
      <c r="AE31" s="145">
        <f t="shared" si="12"/>
        <v>100</v>
      </c>
      <c r="AF31" s="145">
        <f t="shared" si="8"/>
        <v>39.840053741942704</v>
      </c>
      <c r="AG31" s="144">
        <f t="shared" si="13"/>
        <v>24</v>
      </c>
      <c r="AH31" s="110" t="str">
        <f t="shared" si="9"/>
        <v>Laporan</v>
      </c>
      <c r="AI31" s="144">
        <f t="shared" si="10"/>
        <v>62301600</v>
      </c>
      <c r="AJ31" s="145">
        <f t="shared" si="14"/>
        <v>66.666666666666657</v>
      </c>
      <c r="AK31" s="144">
        <f t="shared" si="11"/>
        <v>37.758545454545455</v>
      </c>
      <c r="AL31" s="108" t="s">
        <v>15</v>
      </c>
    </row>
    <row r="32" spans="1:38" s="1" customFormat="1" ht="100.5" customHeight="1" x14ac:dyDescent="0.35">
      <c r="A32" s="5"/>
      <c r="B32" s="8"/>
      <c r="C32" s="8"/>
      <c r="D32" s="48" t="s">
        <v>89</v>
      </c>
      <c r="E32" s="49" t="s">
        <v>25</v>
      </c>
      <c r="F32" s="78" t="s">
        <v>205</v>
      </c>
      <c r="G32" s="46">
        <v>36</v>
      </c>
      <c r="H32" s="75" t="s">
        <v>192</v>
      </c>
      <c r="I32" s="47">
        <v>1810000000</v>
      </c>
      <c r="J32" s="68">
        <v>12</v>
      </c>
      <c r="K32" s="68" t="s">
        <v>192</v>
      </c>
      <c r="L32" s="68">
        <v>618000110</v>
      </c>
      <c r="M32" s="108">
        <v>12</v>
      </c>
      <c r="N32" s="108" t="str">
        <f t="shared" si="2"/>
        <v>Laporan</v>
      </c>
      <c r="O32" s="88">
        <v>600696968</v>
      </c>
      <c r="P32" s="107">
        <v>3</v>
      </c>
      <c r="Q32" s="108" t="str">
        <f t="shared" si="3"/>
        <v>Laporan</v>
      </c>
      <c r="R32" s="207">
        <v>62546370</v>
      </c>
      <c r="S32" s="107">
        <v>3</v>
      </c>
      <c r="T32" s="108" t="str">
        <f t="shared" si="4"/>
        <v>Laporan</v>
      </c>
      <c r="U32" s="142"/>
      <c r="V32" s="107">
        <v>3</v>
      </c>
      <c r="W32" s="108" t="str">
        <f t="shared" si="5"/>
        <v>Laporan</v>
      </c>
      <c r="X32" s="198"/>
      <c r="Y32" s="147">
        <v>3</v>
      </c>
      <c r="Z32" s="108" t="str">
        <f t="shared" si="22"/>
        <v>Laporan</v>
      </c>
      <c r="AA32" s="143"/>
      <c r="AB32" s="144">
        <f t="shared" si="19"/>
        <v>12</v>
      </c>
      <c r="AC32" s="144" t="str">
        <f t="shared" si="23"/>
        <v>Laporan</v>
      </c>
      <c r="AD32" s="144">
        <f t="shared" si="17"/>
        <v>62546370</v>
      </c>
      <c r="AE32" s="145">
        <f t="shared" si="12"/>
        <v>100</v>
      </c>
      <c r="AF32" s="145">
        <f t="shared" si="8"/>
        <v>10.412299933566503</v>
      </c>
      <c r="AG32" s="144">
        <f t="shared" si="13"/>
        <v>24</v>
      </c>
      <c r="AH32" s="110" t="str">
        <f t="shared" si="9"/>
        <v>Laporan</v>
      </c>
      <c r="AI32" s="144">
        <f t="shared" si="10"/>
        <v>680546480</v>
      </c>
      <c r="AJ32" s="145">
        <f t="shared" si="14"/>
        <v>66.666666666666657</v>
      </c>
      <c r="AK32" s="144">
        <f t="shared" si="11"/>
        <v>37.599253038674036</v>
      </c>
      <c r="AL32" s="108" t="s">
        <v>15</v>
      </c>
    </row>
    <row r="33" spans="1:41" s="10" customFormat="1" ht="123" customHeight="1" x14ac:dyDescent="0.35">
      <c r="A33" s="58"/>
      <c r="B33" s="59"/>
      <c r="C33" s="59"/>
      <c r="D33" s="20" t="s">
        <v>83</v>
      </c>
      <c r="E33" s="2" t="s">
        <v>36</v>
      </c>
      <c r="F33" s="9" t="s">
        <v>206</v>
      </c>
      <c r="G33" s="58">
        <v>22</v>
      </c>
      <c r="H33" s="58" t="s">
        <v>120</v>
      </c>
      <c r="I33" s="60">
        <f>SUM(I34:I36)</f>
        <v>650000000</v>
      </c>
      <c r="J33" s="101">
        <v>20</v>
      </c>
      <c r="K33" s="101" t="s">
        <v>120</v>
      </c>
      <c r="L33" s="101">
        <f>SUM(L34:L36)</f>
        <v>210965470</v>
      </c>
      <c r="M33" s="102">
        <v>20</v>
      </c>
      <c r="N33" s="102" t="str">
        <f t="shared" si="2"/>
        <v>Unit</v>
      </c>
      <c r="O33" s="101">
        <f>SUM(O34:O36)</f>
        <v>172487200</v>
      </c>
      <c r="P33" s="96">
        <v>5</v>
      </c>
      <c r="Q33" s="102" t="str">
        <f t="shared" si="3"/>
        <v>Unit</v>
      </c>
      <c r="R33" s="101">
        <f>SUM(R34:R36)</f>
        <v>40508990</v>
      </c>
      <c r="S33" s="96">
        <v>5</v>
      </c>
      <c r="T33" s="102" t="str">
        <f t="shared" si="4"/>
        <v>Unit</v>
      </c>
      <c r="U33" s="101">
        <f>SUM(U34:U36)</f>
        <v>0</v>
      </c>
      <c r="V33" s="96">
        <v>5</v>
      </c>
      <c r="W33" s="102" t="str">
        <f t="shared" si="5"/>
        <v>Unit</v>
      </c>
      <c r="X33" s="101">
        <f>SUM(X34:X36)</f>
        <v>0</v>
      </c>
      <c r="Y33" s="96">
        <v>5</v>
      </c>
      <c r="Z33" s="102" t="str">
        <f t="shared" ref="Z33:Z36" si="24">W33</f>
        <v>Unit</v>
      </c>
      <c r="AA33" s="101">
        <f>SUM(AA34:AA36)</f>
        <v>0</v>
      </c>
      <c r="AB33" s="139">
        <f>P33+S33+V33+Y33</f>
        <v>20</v>
      </c>
      <c r="AC33" s="139" t="str">
        <f t="shared" ref="AC33" si="25">Z33</f>
        <v>Unit</v>
      </c>
      <c r="AD33" s="139">
        <f>R33+U33+X33+AA33</f>
        <v>40508990</v>
      </c>
      <c r="AE33" s="140">
        <v>100</v>
      </c>
      <c r="AF33" s="140">
        <f t="shared" si="8"/>
        <v>23.485215134804204</v>
      </c>
      <c r="AG33" s="139">
        <f t="shared" si="13"/>
        <v>40</v>
      </c>
      <c r="AH33" s="141" t="str">
        <f t="shared" si="9"/>
        <v>Unit</v>
      </c>
      <c r="AI33" s="139">
        <f t="shared" si="10"/>
        <v>251474460</v>
      </c>
      <c r="AJ33" s="140">
        <f>AG33/G33*100</f>
        <v>181.81818181818181</v>
      </c>
      <c r="AK33" s="139">
        <f>AI33/I33*100</f>
        <v>38.688378461538463</v>
      </c>
      <c r="AL33" s="102" t="s">
        <v>15</v>
      </c>
    </row>
    <row r="34" spans="1:41" s="1" customFormat="1" ht="133.5" customHeight="1" x14ac:dyDescent="0.35">
      <c r="A34" s="5"/>
      <c r="B34" s="8"/>
      <c r="C34" s="8"/>
      <c r="D34" s="48" t="s">
        <v>85</v>
      </c>
      <c r="E34" s="49" t="s">
        <v>26</v>
      </c>
      <c r="F34" s="77" t="s">
        <v>207</v>
      </c>
      <c r="G34" s="46">
        <v>6</v>
      </c>
      <c r="H34" s="46" t="s">
        <v>120</v>
      </c>
      <c r="I34" s="47">
        <v>220000000</v>
      </c>
      <c r="J34" s="68">
        <v>2</v>
      </c>
      <c r="K34" s="68" t="s">
        <v>120</v>
      </c>
      <c r="L34" s="68">
        <v>48449820</v>
      </c>
      <c r="M34" s="108">
        <v>1</v>
      </c>
      <c r="N34" s="108" t="str">
        <f t="shared" si="2"/>
        <v>Unit</v>
      </c>
      <c r="O34" s="127">
        <v>39000000</v>
      </c>
      <c r="P34" s="107">
        <v>0</v>
      </c>
      <c r="Q34" s="108" t="str">
        <f t="shared" si="3"/>
        <v>Unit</v>
      </c>
      <c r="R34" s="264">
        <v>4669990</v>
      </c>
      <c r="S34" s="107">
        <v>1</v>
      </c>
      <c r="T34" s="108" t="str">
        <f t="shared" si="4"/>
        <v>Unit</v>
      </c>
      <c r="U34" s="142"/>
      <c r="V34" s="107">
        <v>0</v>
      </c>
      <c r="W34" s="108" t="str">
        <f t="shared" si="5"/>
        <v>Unit</v>
      </c>
      <c r="X34" s="198"/>
      <c r="Y34" s="147">
        <v>0</v>
      </c>
      <c r="Z34" s="108" t="str">
        <f t="shared" si="24"/>
        <v>Unit</v>
      </c>
      <c r="AA34" s="150"/>
      <c r="AB34" s="144">
        <f t="shared" si="19"/>
        <v>1</v>
      </c>
      <c r="AC34" s="144" t="str">
        <f t="shared" ref="AC34:AC36" si="26">Q34</f>
        <v>Unit</v>
      </c>
      <c r="AD34" s="144">
        <f t="shared" si="17"/>
        <v>4669990</v>
      </c>
      <c r="AE34" s="145">
        <f t="shared" si="12"/>
        <v>100</v>
      </c>
      <c r="AF34" s="145">
        <f t="shared" si="8"/>
        <v>11.974333333333332</v>
      </c>
      <c r="AG34" s="144">
        <f t="shared" si="13"/>
        <v>3</v>
      </c>
      <c r="AH34" s="110" t="str">
        <f t="shared" si="9"/>
        <v>Unit</v>
      </c>
      <c r="AI34" s="144">
        <f t="shared" si="10"/>
        <v>53119810</v>
      </c>
      <c r="AJ34" s="145">
        <f t="shared" si="14"/>
        <v>50</v>
      </c>
      <c r="AK34" s="144">
        <f t="shared" si="11"/>
        <v>24.145368181818185</v>
      </c>
      <c r="AL34" s="108" t="s">
        <v>15</v>
      </c>
    </row>
    <row r="35" spans="1:41" s="1" customFormat="1" ht="151.5" customHeight="1" x14ac:dyDescent="0.35">
      <c r="A35" s="5"/>
      <c r="B35" s="8"/>
      <c r="C35" s="8"/>
      <c r="D35" s="48" t="s">
        <v>86</v>
      </c>
      <c r="E35" s="49" t="s">
        <v>27</v>
      </c>
      <c r="F35" s="78" t="s">
        <v>208</v>
      </c>
      <c r="G35" s="46">
        <v>17</v>
      </c>
      <c r="H35" s="46" t="s">
        <v>120</v>
      </c>
      <c r="I35" s="47">
        <v>280000000</v>
      </c>
      <c r="J35" s="68">
        <v>15</v>
      </c>
      <c r="K35" s="68" t="s">
        <v>120</v>
      </c>
      <c r="L35" s="68">
        <v>93473400</v>
      </c>
      <c r="M35" s="108">
        <v>15</v>
      </c>
      <c r="N35" s="108" t="str">
        <f t="shared" si="2"/>
        <v>Unit</v>
      </c>
      <c r="O35" s="127">
        <v>76987200</v>
      </c>
      <c r="P35" s="107">
        <v>3</v>
      </c>
      <c r="Q35" s="108" t="str">
        <f t="shared" si="3"/>
        <v>Unit</v>
      </c>
      <c r="R35" s="208">
        <v>13277000</v>
      </c>
      <c r="S35" s="107">
        <v>4</v>
      </c>
      <c r="T35" s="108" t="str">
        <f t="shared" si="4"/>
        <v>Unit</v>
      </c>
      <c r="U35" s="142"/>
      <c r="V35" s="107">
        <v>4</v>
      </c>
      <c r="W35" s="108" t="str">
        <f t="shared" si="5"/>
        <v>Unit</v>
      </c>
      <c r="X35" s="198"/>
      <c r="Y35" s="147">
        <v>4</v>
      </c>
      <c r="Z35" s="108" t="str">
        <f t="shared" si="24"/>
        <v>Unit</v>
      </c>
      <c r="AA35" s="143"/>
      <c r="AB35" s="144">
        <f t="shared" si="19"/>
        <v>15</v>
      </c>
      <c r="AC35" s="144" t="str">
        <f t="shared" si="26"/>
        <v>Unit</v>
      </c>
      <c r="AD35" s="144">
        <f t="shared" si="17"/>
        <v>13277000</v>
      </c>
      <c r="AE35" s="145">
        <f t="shared" si="12"/>
        <v>100</v>
      </c>
      <c r="AF35" s="145">
        <f t="shared" si="8"/>
        <v>17.245723964503192</v>
      </c>
      <c r="AG35" s="144">
        <f t="shared" si="13"/>
        <v>30</v>
      </c>
      <c r="AH35" s="110" t="str">
        <f t="shared" si="9"/>
        <v>Unit</v>
      </c>
      <c r="AI35" s="144">
        <f t="shared" si="10"/>
        <v>106750400</v>
      </c>
      <c r="AJ35" s="145">
        <f t="shared" si="14"/>
        <v>176.47058823529412</v>
      </c>
      <c r="AK35" s="144">
        <f t="shared" si="11"/>
        <v>38.125142857142855</v>
      </c>
      <c r="AL35" s="108" t="s">
        <v>15</v>
      </c>
    </row>
    <row r="36" spans="1:41" s="1" customFormat="1" ht="111" customHeight="1" x14ac:dyDescent="0.35">
      <c r="A36" s="35"/>
      <c r="B36" s="36"/>
      <c r="C36" s="36"/>
      <c r="D36" s="48" t="s">
        <v>84</v>
      </c>
      <c r="E36" s="49" t="s">
        <v>19</v>
      </c>
      <c r="F36" s="77" t="s">
        <v>209</v>
      </c>
      <c r="G36" s="46">
        <v>3</v>
      </c>
      <c r="H36" s="46" t="s">
        <v>120</v>
      </c>
      <c r="I36" s="47">
        <v>150000000</v>
      </c>
      <c r="J36" s="68">
        <v>3</v>
      </c>
      <c r="K36" s="68" t="s">
        <v>120</v>
      </c>
      <c r="L36" s="68">
        <v>69042250</v>
      </c>
      <c r="M36" s="108">
        <v>3</v>
      </c>
      <c r="N36" s="108" t="str">
        <f t="shared" si="2"/>
        <v>Unit</v>
      </c>
      <c r="O36" s="88">
        <v>56500000</v>
      </c>
      <c r="P36" s="107">
        <v>1</v>
      </c>
      <c r="Q36" s="108" t="str">
        <f t="shared" si="3"/>
        <v>Unit</v>
      </c>
      <c r="R36" s="208">
        <v>22562000</v>
      </c>
      <c r="S36" s="107">
        <v>1</v>
      </c>
      <c r="T36" s="108" t="str">
        <f t="shared" si="4"/>
        <v>Unit</v>
      </c>
      <c r="U36" s="142">
        <v>0</v>
      </c>
      <c r="V36" s="107">
        <v>0</v>
      </c>
      <c r="W36" s="108" t="str">
        <f t="shared" si="5"/>
        <v>Unit</v>
      </c>
      <c r="X36" s="198"/>
      <c r="Y36" s="147">
        <v>1</v>
      </c>
      <c r="Z36" s="108" t="str">
        <f t="shared" si="24"/>
        <v>Unit</v>
      </c>
      <c r="AA36" s="143"/>
      <c r="AB36" s="144">
        <f t="shared" si="19"/>
        <v>3</v>
      </c>
      <c r="AC36" s="144" t="str">
        <f t="shared" si="26"/>
        <v>Unit</v>
      </c>
      <c r="AD36" s="144">
        <f t="shared" si="17"/>
        <v>22562000</v>
      </c>
      <c r="AE36" s="145">
        <f t="shared" si="12"/>
        <v>100</v>
      </c>
      <c r="AF36" s="145">
        <f t="shared" si="8"/>
        <v>39.932743362831857</v>
      </c>
      <c r="AG36" s="144">
        <f t="shared" si="13"/>
        <v>6</v>
      </c>
      <c r="AH36" s="110" t="str">
        <f t="shared" si="9"/>
        <v>Unit</v>
      </c>
      <c r="AI36" s="144">
        <f t="shared" si="10"/>
        <v>91604250</v>
      </c>
      <c r="AJ36" s="145">
        <f t="shared" si="14"/>
        <v>200</v>
      </c>
      <c r="AK36" s="144">
        <f t="shared" si="11"/>
        <v>61.069499999999998</v>
      </c>
      <c r="AL36" s="108" t="s">
        <v>15</v>
      </c>
    </row>
    <row r="37" spans="1:41" s="10" customFormat="1" ht="117.75" customHeight="1" x14ac:dyDescent="0.35">
      <c r="A37" s="55"/>
      <c r="B37" s="86" t="s">
        <v>210</v>
      </c>
      <c r="C37" s="82" t="s">
        <v>211</v>
      </c>
      <c r="D37" s="19" t="s">
        <v>62</v>
      </c>
      <c r="E37" s="3" t="s">
        <v>40</v>
      </c>
      <c r="F37" s="4" t="s">
        <v>212</v>
      </c>
      <c r="G37" s="56">
        <v>52.5</v>
      </c>
      <c r="H37" s="56" t="s">
        <v>122</v>
      </c>
      <c r="I37" s="57">
        <f>I38+I46</f>
        <v>3365883432</v>
      </c>
      <c r="J37" s="51">
        <v>87.17</v>
      </c>
      <c r="K37" s="120" t="s">
        <v>122</v>
      </c>
      <c r="L37" s="90">
        <f>L38+L46</f>
        <v>754330648</v>
      </c>
      <c r="M37" s="128">
        <v>52.5</v>
      </c>
      <c r="N37" s="51" t="str">
        <f t="shared" ref="N37:N49" si="27">H37</f>
        <v>%</v>
      </c>
      <c r="O37" s="90">
        <f>O38+O46</f>
        <v>1041626350</v>
      </c>
      <c r="P37" s="128">
        <v>52.5</v>
      </c>
      <c r="Q37" s="51" t="str">
        <f t="shared" si="3"/>
        <v>%</v>
      </c>
      <c r="R37" s="90">
        <f>R38+R46</f>
        <v>30833222</v>
      </c>
      <c r="S37" s="128">
        <v>0</v>
      </c>
      <c r="T37" s="51" t="str">
        <f t="shared" ref="T37:T52" si="28">Q37</f>
        <v>%</v>
      </c>
      <c r="U37" s="90">
        <f>U38+U46</f>
        <v>0</v>
      </c>
      <c r="V37" s="128"/>
      <c r="W37" s="51" t="str">
        <f t="shared" ref="W37:W53" si="29">T37</f>
        <v>%</v>
      </c>
      <c r="X37" s="90">
        <f>X38+X46</f>
        <v>0</v>
      </c>
      <c r="Y37" s="128"/>
      <c r="Z37" s="51" t="str">
        <f t="shared" ref="Z37:Z45" si="30">W37</f>
        <v>%</v>
      </c>
      <c r="AA37" s="90">
        <f>AA38+AA46</f>
        <v>0</v>
      </c>
      <c r="AB37" s="137">
        <f>AVERAGE(P37,S37,V37,Y37)</f>
        <v>26.25</v>
      </c>
      <c r="AC37" s="138" t="str">
        <f>Q37</f>
        <v>%</v>
      </c>
      <c r="AD37" s="138">
        <f>R37+U37+X37+AA37</f>
        <v>30833222</v>
      </c>
      <c r="AE37" s="137">
        <f>AB37/M37*100</f>
        <v>50</v>
      </c>
      <c r="AF37" s="137">
        <f t="shared" ref="AF37:AF49" si="31">AD37/O37*100</f>
        <v>2.9601038798605659</v>
      </c>
      <c r="AG37" s="138">
        <f t="shared" ref="AG37:AG49" si="32">J37+AB37</f>
        <v>113.42</v>
      </c>
      <c r="AH37" s="131" t="str">
        <f t="shared" ref="AH37:AH52" si="33">AC37</f>
        <v>%</v>
      </c>
      <c r="AI37" s="138">
        <f t="shared" ref="AI37:AI50" si="34">L37+AD37</f>
        <v>785163870</v>
      </c>
      <c r="AJ37" s="137">
        <f t="shared" ref="AJ37:AJ63" si="35">AG37/G37*100</f>
        <v>216.03809523809522</v>
      </c>
      <c r="AK37" s="138">
        <f t="shared" ref="AK37:AK63" si="36">AI37/I37*100</f>
        <v>23.327126023893747</v>
      </c>
      <c r="AL37" s="51" t="s">
        <v>15</v>
      </c>
      <c r="AM37" s="113">
        <v>1270760353</v>
      </c>
      <c r="AN37" s="114">
        <f>AM37-AD37</f>
        <v>1239927131</v>
      </c>
      <c r="AO37" s="65" t="s">
        <v>130</v>
      </c>
    </row>
    <row r="38" spans="1:41" s="10" customFormat="1" ht="92.25" customHeight="1" x14ac:dyDescent="0.35">
      <c r="A38" s="58"/>
      <c r="B38" s="59"/>
      <c r="C38" s="59"/>
      <c r="D38" s="20" t="s">
        <v>66</v>
      </c>
      <c r="E38" s="2" t="s">
        <v>43</v>
      </c>
      <c r="F38" s="196" t="s">
        <v>213</v>
      </c>
      <c r="G38" s="58">
        <v>510</v>
      </c>
      <c r="H38" s="58" t="s">
        <v>124</v>
      </c>
      <c r="I38" s="60">
        <f>SUM(I39:I45)</f>
        <v>2425727023</v>
      </c>
      <c r="J38" s="129" t="s">
        <v>282</v>
      </c>
      <c r="K38" s="101" t="s">
        <v>119</v>
      </c>
      <c r="L38" s="101">
        <f>SUM(L39:L45)</f>
        <v>484845529</v>
      </c>
      <c r="M38" s="129">
        <v>170</v>
      </c>
      <c r="N38" s="102" t="str">
        <f t="shared" si="27"/>
        <v>Perpustakaan</v>
      </c>
      <c r="O38" s="101">
        <f>SUM(O39:O45)</f>
        <v>551543750</v>
      </c>
      <c r="P38" s="129">
        <v>42</v>
      </c>
      <c r="Q38" s="102" t="str">
        <f t="shared" si="3"/>
        <v>Perpustakaan</v>
      </c>
      <c r="R38" s="101">
        <f>SUM(R39:R45)</f>
        <v>25670722</v>
      </c>
      <c r="S38" s="129">
        <v>42</v>
      </c>
      <c r="T38" s="102" t="str">
        <f t="shared" si="28"/>
        <v>Perpustakaan</v>
      </c>
      <c r="U38" s="101">
        <f>SUM(U39:U45)</f>
        <v>0</v>
      </c>
      <c r="V38" s="129">
        <v>43</v>
      </c>
      <c r="W38" s="102" t="str">
        <f t="shared" si="29"/>
        <v>Perpustakaan</v>
      </c>
      <c r="X38" s="101">
        <f>SUM(X39:X45)</f>
        <v>0</v>
      </c>
      <c r="Y38" s="129">
        <v>43</v>
      </c>
      <c r="Z38" s="102" t="str">
        <f t="shared" si="30"/>
        <v>Perpustakaan</v>
      </c>
      <c r="AA38" s="101">
        <f>SUM(AA39:AA45)</f>
        <v>0</v>
      </c>
      <c r="AB38" s="139">
        <f>P38+S38+V38+Y38</f>
        <v>170</v>
      </c>
      <c r="AC38" s="139" t="str">
        <f>Q38</f>
        <v>Perpustakaan</v>
      </c>
      <c r="AD38" s="139">
        <f>R38+U38+X38+AA38</f>
        <v>25670722</v>
      </c>
      <c r="AE38" s="140">
        <f>AB38/M38*100</f>
        <v>100</v>
      </c>
      <c r="AF38" s="140">
        <f t="shared" si="31"/>
        <v>4.6543401135449365</v>
      </c>
      <c r="AG38" s="139" t="e">
        <f>J38+AB38</f>
        <v>#VALUE!</v>
      </c>
      <c r="AH38" s="141" t="str">
        <f t="shared" si="33"/>
        <v>Perpustakaan</v>
      </c>
      <c r="AI38" s="139">
        <f t="shared" si="34"/>
        <v>510516251</v>
      </c>
      <c r="AJ38" s="140" t="e">
        <f t="shared" si="35"/>
        <v>#VALUE!</v>
      </c>
      <c r="AK38" s="139">
        <f>AI38/I38*100</f>
        <v>21.04590690376293</v>
      </c>
      <c r="AL38" s="102" t="s">
        <v>15</v>
      </c>
    </row>
    <row r="39" spans="1:41" s="73" customFormat="1" ht="155" x14ac:dyDescent="0.35">
      <c r="A39" s="71"/>
      <c r="B39" s="118"/>
      <c r="C39" s="118"/>
      <c r="D39" s="48" t="s">
        <v>138</v>
      </c>
      <c r="E39" s="49" t="s">
        <v>258</v>
      </c>
      <c r="F39" s="74" t="s">
        <v>287</v>
      </c>
      <c r="G39" s="75">
        <v>600</v>
      </c>
      <c r="H39" s="75" t="s">
        <v>139</v>
      </c>
      <c r="I39" s="76">
        <v>260000000</v>
      </c>
      <c r="J39" s="122">
        <v>100</v>
      </c>
      <c r="K39" s="122" t="s">
        <v>139</v>
      </c>
      <c r="L39" s="123">
        <v>69075097</v>
      </c>
      <c r="M39" s="123">
        <v>100</v>
      </c>
      <c r="N39" s="130" t="s">
        <v>319</v>
      </c>
      <c r="O39" s="123">
        <v>34083950</v>
      </c>
      <c r="P39" s="123">
        <v>25</v>
      </c>
      <c r="Q39" s="108" t="str">
        <f>N39</f>
        <v>perpustakaan</v>
      </c>
      <c r="R39" s="207">
        <v>1054300</v>
      </c>
      <c r="S39" s="107">
        <v>25</v>
      </c>
      <c r="T39" s="108" t="str">
        <f t="shared" ref="T39" si="37">Q39</f>
        <v>perpustakaan</v>
      </c>
      <c r="U39" s="142"/>
      <c r="V39" s="107">
        <v>25</v>
      </c>
      <c r="W39" s="108" t="str">
        <f t="shared" ref="W39" si="38">T39</f>
        <v>perpustakaan</v>
      </c>
      <c r="X39" s="199"/>
      <c r="Y39" s="147">
        <v>25</v>
      </c>
      <c r="Z39" s="108" t="str">
        <f t="shared" ref="Z39" si="39">W39</f>
        <v>perpustakaan</v>
      </c>
      <c r="AA39" s="143"/>
      <c r="AB39" s="144">
        <f>P39+S39+V39+Y39</f>
        <v>100</v>
      </c>
      <c r="AC39" s="144" t="str">
        <f t="shared" ref="AC39" si="40">Q39</f>
        <v>perpustakaan</v>
      </c>
      <c r="AD39" s="144">
        <f>R39+U39+X39+AA39</f>
        <v>1054300</v>
      </c>
      <c r="AE39" s="145">
        <f>AB39/M39*100</f>
        <v>100</v>
      </c>
      <c r="AF39" s="145">
        <f t="shared" ref="AF39" si="41">AD39/O39*100</f>
        <v>3.0932447676985797</v>
      </c>
      <c r="AG39" s="144">
        <f>J39+AB39</f>
        <v>200</v>
      </c>
      <c r="AH39" s="110" t="str">
        <f t="shared" ref="AH39" si="42">AC39</f>
        <v>perpustakaan</v>
      </c>
      <c r="AI39" s="144">
        <f>L39+AD39</f>
        <v>70129397</v>
      </c>
      <c r="AJ39" s="145">
        <f>AG39/G39*100</f>
        <v>33.333333333333329</v>
      </c>
      <c r="AK39" s="144">
        <f t="shared" ref="AK39" si="43">AI39/I39*100</f>
        <v>26.972845</v>
      </c>
      <c r="AL39" s="108" t="s">
        <v>15</v>
      </c>
    </row>
    <row r="40" spans="1:41" s="1" customFormat="1" ht="201.5" x14ac:dyDescent="0.35">
      <c r="A40" s="5"/>
      <c r="B40" s="8"/>
      <c r="C40" s="8"/>
      <c r="D40" s="48" t="s">
        <v>67</v>
      </c>
      <c r="E40" s="262" t="s">
        <v>47</v>
      </c>
      <c r="F40" s="49" t="s">
        <v>285</v>
      </c>
      <c r="G40" s="46">
        <v>150</v>
      </c>
      <c r="H40" s="46" t="s">
        <v>124</v>
      </c>
      <c r="I40" s="47">
        <v>480000000</v>
      </c>
      <c r="J40" s="68">
        <v>50</v>
      </c>
      <c r="K40" s="68" t="s">
        <v>124</v>
      </c>
      <c r="L40" s="68">
        <v>88456700</v>
      </c>
      <c r="M40" s="108">
        <v>50</v>
      </c>
      <c r="N40" s="108" t="str">
        <f t="shared" si="27"/>
        <v>Perpustakaan</v>
      </c>
      <c r="O40" s="88">
        <v>116307550</v>
      </c>
      <c r="P40" s="107">
        <v>10</v>
      </c>
      <c r="Q40" s="108" t="str">
        <f>N40</f>
        <v>Perpustakaan</v>
      </c>
      <c r="R40" s="207">
        <v>7245199</v>
      </c>
      <c r="S40" s="107">
        <v>10</v>
      </c>
      <c r="T40" s="108" t="str">
        <f t="shared" si="28"/>
        <v>Perpustakaan</v>
      </c>
      <c r="U40" s="68"/>
      <c r="V40" s="107">
        <v>15</v>
      </c>
      <c r="W40" s="108" t="str">
        <f t="shared" si="29"/>
        <v>Perpustakaan</v>
      </c>
      <c r="X40" s="198"/>
      <c r="Y40" s="147">
        <v>15</v>
      </c>
      <c r="Z40" s="108" t="str">
        <f t="shared" si="30"/>
        <v>Perpustakaan</v>
      </c>
      <c r="AA40" s="143"/>
      <c r="AB40" s="144">
        <f>P40+S40+V40+Y40</f>
        <v>50</v>
      </c>
      <c r="AC40" s="144" t="str">
        <f t="shared" ref="AC40:AC45" si="44">Q40</f>
        <v>Perpustakaan</v>
      </c>
      <c r="AD40" s="144">
        <f t="shared" ref="AD40:AD49" si="45">R40+U40+X40+AA40</f>
        <v>7245199</v>
      </c>
      <c r="AE40" s="145">
        <f>AB40/M40*100</f>
        <v>100</v>
      </c>
      <c r="AF40" s="145">
        <f t="shared" si="31"/>
        <v>6.2293453864345008</v>
      </c>
      <c r="AG40" s="144">
        <f>J40+AB40</f>
        <v>100</v>
      </c>
      <c r="AH40" s="110" t="str">
        <f t="shared" si="33"/>
        <v>Perpustakaan</v>
      </c>
      <c r="AI40" s="144">
        <f>L40+AD40</f>
        <v>95701899</v>
      </c>
      <c r="AJ40" s="145">
        <f>AG40/G40*100</f>
        <v>66.666666666666657</v>
      </c>
      <c r="AK40" s="144">
        <f t="shared" si="36"/>
        <v>19.937895624999999</v>
      </c>
      <c r="AL40" s="108" t="s">
        <v>15</v>
      </c>
    </row>
    <row r="41" spans="1:41" s="202" customFormat="1" ht="155" x14ac:dyDescent="0.35">
      <c r="A41" s="46"/>
      <c r="B41" s="201"/>
      <c r="C41" s="201"/>
      <c r="D41" s="48" t="s">
        <v>140</v>
      </c>
      <c r="E41" s="262" t="s">
        <v>288</v>
      </c>
      <c r="F41" s="49" t="s">
        <v>289</v>
      </c>
      <c r="G41" s="46">
        <v>700</v>
      </c>
      <c r="H41" s="46" t="s">
        <v>141</v>
      </c>
      <c r="I41" s="47">
        <v>335000000</v>
      </c>
      <c r="J41" s="68">
        <v>597</v>
      </c>
      <c r="K41" s="68" t="s">
        <v>141</v>
      </c>
      <c r="L41" s="68">
        <v>49239160</v>
      </c>
      <c r="M41" s="108">
        <v>30</v>
      </c>
      <c r="N41" s="108" t="s">
        <v>124</v>
      </c>
      <c r="O41" s="88">
        <v>28450000</v>
      </c>
      <c r="P41" s="107"/>
      <c r="Q41" s="108" t="str">
        <f>N41</f>
        <v>Perpustakaan</v>
      </c>
      <c r="R41" s="68">
        <v>0</v>
      </c>
      <c r="S41" s="107">
        <v>30</v>
      </c>
      <c r="T41" s="108" t="str">
        <f>N41</f>
        <v>Perpustakaan</v>
      </c>
      <c r="U41" s="68"/>
      <c r="V41" s="107"/>
      <c r="W41" s="108" t="str">
        <f>N41</f>
        <v>Perpustakaan</v>
      </c>
      <c r="X41" s="198"/>
      <c r="Y41" s="147"/>
      <c r="Z41" s="108" t="str">
        <f>N41</f>
        <v>Perpustakaan</v>
      </c>
      <c r="AA41" s="146"/>
      <c r="AB41" s="144">
        <f t="shared" ref="AB41:AB49" si="46">P41+S41+V41+Y41</f>
        <v>30</v>
      </c>
      <c r="AC41" s="108" t="str">
        <f>N41</f>
        <v>Perpustakaan</v>
      </c>
      <c r="AD41" s="144">
        <f t="shared" si="45"/>
        <v>0</v>
      </c>
      <c r="AE41" s="145">
        <f>AB41/M41*100</f>
        <v>100</v>
      </c>
      <c r="AF41" s="145">
        <f t="shared" si="31"/>
        <v>0</v>
      </c>
      <c r="AG41" s="144">
        <f>J41+AB41</f>
        <v>627</v>
      </c>
      <c r="AH41" s="108" t="s">
        <v>141</v>
      </c>
      <c r="AI41" s="144">
        <f t="shared" ref="AI41" si="47">L41+AD41</f>
        <v>49239160</v>
      </c>
      <c r="AJ41" s="145">
        <f>AG41/G41*100</f>
        <v>89.571428571428569</v>
      </c>
      <c r="AK41" s="144">
        <f t="shared" ref="AK41" si="48">AI41/I41*100</f>
        <v>14.698256716417909</v>
      </c>
      <c r="AL41" s="108" t="s">
        <v>15</v>
      </c>
    </row>
    <row r="42" spans="1:41" s="1" customFormat="1" ht="62" x14ac:dyDescent="0.35">
      <c r="A42" s="5"/>
      <c r="B42" s="8"/>
      <c r="C42" s="8"/>
      <c r="D42" s="48" t="s">
        <v>132</v>
      </c>
      <c r="E42" s="262" t="s">
        <v>291</v>
      </c>
      <c r="F42" s="49" t="s">
        <v>292</v>
      </c>
      <c r="G42" s="46">
        <v>300</v>
      </c>
      <c r="H42" s="46" t="s">
        <v>133</v>
      </c>
      <c r="I42" s="47">
        <v>345000000</v>
      </c>
      <c r="J42" s="68">
        <v>100</v>
      </c>
      <c r="K42" s="68" t="s">
        <v>133</v>
      </c>
      <c r="L42" s="68">
        <v>59581600</v>
      </c>
      <c r="M42" s="108">
        <v>1</v>
      </c>
      <c r="N42" s="108" t="s">
        <v>121</v>
      </c>
      <c r="O42" s="88">
        <v>14000000</v>
      </c>
      <c r="P42" s="107"/>
      <c r="Q42" s="108" t="str">
        <f>N42</f>
        <v>Dokumen</v>
      </c>
      <c r="R42" s="68">
        <v>0</v>
      </c>
      <c r="S42" s="107"/>
      <c r="T42" s="108" t="str">
        <f>Q42</f>
        <v>Dokumen</v>
      </c>
      <c r="U42" s="142"/>
      <c r="V42" s="107">
        <v>1</v>
      </c>
      <c r="W42" s="108" t="str">
        <f>T42</f>
        <v>Dokumen</v>
      </c>
      <c r="X42" s="198"/>
      <c r="Y42" s="107"/>
      <c r="Z42" s="108" t="str">
        <f>W42</f>
        <v>Dokumen</v>
      </c>
      <c r="AA42" s="143"/>
      <c r="AB42" s="144">
        <f t="shared" si="46"/>
        <v>1</v>
      </c>
      <c r="AC42" s="144" t="str">
        <f>Z42</f>
        <v>Dokumen</v>
      </c>
      <c r="AD42" s="144">
        <f>R42+U42+X42+AA42</f>
        <v>0</v>
      </c>
      <c r="AE42" s="145">
        <f t="shared" ref="AE42" si="49">AB42/M42*100</f>
        <v>100</v>
      </c>
      <c r="AF42" s="145">
        <f t="shared" si="31"/>
        <v>0</v>
      </c>
      <c r="AG42" s="144">
        <f t="shared" ref="AG42" si="50">J42+AB42</f>
        <v>101</v>
      </c>
      <c r="AH42" s="110" t="str">
        <f t="shared" ref="AH42" si="51">AC42</f>
        <v>Dokumen</v>
      </c>
      <c r="AI42" s="144">
        <f t="shared" ref="AI42" si="52">L42+AD42</f>
        <v>59581600</v>
      </c>
      <c r="AJ42" s="145">
        <f>AG42/G42*100</f>
        <v>33.666666666666664</v>
      </c>
      <c r="AK42" s="144">
        <f>AI42/I42*100</f>
        <v>17.270028985507246</v>
      </c>
      <c r="AL42" s="108" t="s">
        <v>15</v>
      </c>
    </row>
    <row r="43" spans="1:41" s="1" customFormat="1" ht="139.5" x14ac:dyDescent="0.35">
      <c r="A43" s="5"/>
      <c r="B43" s="8"/>
      <c r="C43" s="8"/>
      <c r="D43" s="48" t="s">
        <v>290</v>
      </c>
      <c r="E43" s="262" t="s">
        <v>315</v>
      </c>
      <c r="F43" s="49" t="s">
        <v>142</v>
      </c>
      <c r="G43" s="46">
        <v>21</v>
      </c>
      <c r="H43" s="46" t="s">
        <v>124</v>
      </c>
      <c r="I43" s="47">
        <v>450000000</v>
      </c>
      <c r="J43" s="107">
        <v>7</v>
      </c>
      <c r="K43" s="108" t="s">
        <v>124</v>
      </c>
      <c r="L43" s="68">
        <v>49607650</v>
      </c>
      <c r="M43" s="108">
        <v>94558</v>
      </c>
      <c r="N43" s="108" t="s">
        <v>173</v>
      </c>
      <c r="O43" s="88">
        <v>134422300</v>
      </c>
      <c r="P43" s="107"/>
      <c r="Q43" s="108" t="str">
        <f t="shared" si="3"/>
        <v>Eksemplar</v>
      </c>
      <c r="R43" s="68">
        <v>0</v>
      </c>
      <c r="S43" s="107"/>
      <c r="T43" s="108" t="str">
        <f t="shared" si="28"/>
        <v>Eksemplar</v>
      </c>
      <c r="U43" s="142"/>
      <c r="V43" s="107">
        <v>94558</v>
      </c>
      <c r="W43" s="108" t="str">
        <f t="shared" si="29"/>
        <v>Eksemplar</v>
      </c>
      <c r="X43" s="149"/>
      <c r="Y43" s="107"/>
      <c r="Z43" s="108" t="str">
        <f t="shared" si="30"/>
        <v>Eksemplar</v>
      </c>
      <c r="AA43" s="143"/>
      <c r="AB43" s="144">
        <f t="shared" si="46"/>
        <v>94558</v>
      </c>
      <c r="AC43" s="144" t="str">
        <f t="shared" si="44"/>
        <v>Eksemplar</v>
      </c>
      <c r="AD43" s="144">
        <f>R43+U43+X43+AA43</f>
        <v>0</v>
      </c>
      <c r="AE43" s="145">
        <f t="shared" ref="AE43:AE49" si="53">AB43/M43*100</f>
        <v>100</v>
      </c>
      <c r="AF43" s="145">
        <f t="shared" si="31"/>
        <v>0</v>
      </c>
      <c r="AG43" s="144">
        <f t="shared" si="32"/>
        <v>94565</v>
      </c>
      <c r="AH43" s="110" t="str">
        <f t="shared" si="33"/>
        <v>Eksemplar</v>
      </c>
      <c r="AI43" s="144">
        <f t="shared" si="34"/>
        <v>49607650</v>
      </c>
      <c r="AJ43" s="145">
        <f t="shared" si="35"/>
        <v>450309.52380952385</v>
      </c>
      <c r="AK43" s="144">
        <f t="shared" si="36"/>
        <v>11.023922222222222</v>
      </c>
      <c r="AL43" s="108" t="s">
        <v>15</v>
      </c>
    </row>
    <row r="44" spans="1:41" s="1" customFormat="1" ht="113.5" customHeight="1" x14ac:dyDescent="0.35">
      <c r="A44" s="5"/>
      <c r="B44" s="8"/>
      <c r="C44" s="8"/>
      <c r="D44" s="192" t="s">
        <v>68</v>
      </c>
      <c r="E44" s="205" t="s">
        <v>316</v>
      </c>
      <c r="F44" s="205" t="s">
        <v>286</v>
      </c>
      <c r="G44" s="193">
        <v>2175</v>
      </c>
      <c r="H44" s="193" t="s">
        <v>214</v>
      </c>
      <c r="I44" s="194">
        <v>335000000</v>
      </c>
      <c r="J44" s="194">
        <v>1017</v>
      </c>
      <c r="K44" s="194" t="s">
        <v>141</v>
      </c>
      <c r="L44" s="194">
        <v>124336450</v>
      </c>
      <c r="M44" s="108">
        <v>750</v>
      </c>
      <c r="N44" s="108" t="s">
        <v>141</v>
      </c>
      <c r="O44" s="88">
        <v>208269700</v>
      </c>
      <c r="P44" s="107">
        <v>0</v>
      </c>
      <c r="Q44" s="108" t="s">
        <v>141</v>
      </c>
      <c r="R44" s="207">
        <v>9043281</v>
      </c>
      <c r="S44" s="107">
        <v>0</v>
      </c>
      <c r="T44" s="108" t="str">
        <f t="shared" si="28"/>
        <v xml:space="preserve">Eksemplar </v>
      </c>
      <c r="U44" s="142"/>
      <c r="V44" s="107">
        <v>750</v>
      </c>
      <c r="W44" s="108" t="str">
        <f t="shared" si="29"/>
        <v xml:space="preserve">Eksemplar </v>
      </c>
      <c r="X44" s="151"/>
      <c r="Y44" s="148"/>
      <c r="Z44" s="108" t="str">
        <f t="shared" si="30"/>
        <v xml:space="preserve">Eksemplar </v>
      </c>
      <c r="AA44" s="143"/>
      <c r="AB44" s="144">
        <f t="shared" si="46"/>
        <v>750</v>
      </c>
      <c r="AC44" s="144" t="str">
        <f t="shared" si="44"/>
        <v xml:space="preserve">Eksemplar </v>
      </c>
      <c r="AD44" s="144">
        <f t="shared" si="45"/>
        <v>9043281</v>
      </c>
      <c r="AE44" s="145">
        <f t="shared" si="53"/>
        <v>100</v>
      </c>
      <c r="AF44" s="145">
        <f t="shared" si="31"/>
        <v>4.3421011313695654</v>
      </c>
      <c r="AG44" s="144">
        <f t="shared" si="32"/>
        <v>1767</v>
      </c>
      <c r="AH44" s="110" t="str">
        <f t="shared" si="33"/>
        <v xml:space="preserve">Eksemplar </v>
      </c>
      <c r="AI44" s="144">
        <f t="shared" si="34"/>
        <v>133379731</v>
      </c>
      <c r="AJ44" s="145">
        <f t="shared" si="35"/>
        <v>81.241379310344826</v>
      </c>
      <c r="AK44" s="144">
        <f t="shared" si="36"/>
        <v>39.814845074626867</v>
      </c>
      <c r="AL44" s="108" t="s">
        <v>15</v>
      </c>
    </row>
    <row r="45" spans="1:41" s="1" customFormat="1" ht="127" customHeight="1" x14ac:dyDescent="0.35">
      <c r="A45" s="5"/>
      <c r="B45" s="8"/>
      <c r="C45" s="8"/>
      <c r="D45" s="48" t="s">
        <v>68</v>
      </c>
      <c r="E45" s="262" t="s">
        <v>259</v>
      </c>
      <c r="F45" s="77" t="s">
        <v>284</v>
      </c>
      <c r="G45" s="46">
        <v>94000</v>
      </c>
      <c r="H45" s="50" t="s">
        <v>141</v>
      </c>
      <c r="I45" s="47">
        <v>220727023</v>
      </c>
      <c r="J45" s="107">
        <v>89774</v>
      </c>
      <c r="K45" s="108" t="s">
        <v>141</v>
      </c>
      <c r="L45" s="68">
        <v>44548872</v>
      </c>
      <c r="M45" s="108">
        <v>30</v>
      </c>
      <c r="N45" s="108" t="s">
        <v>319</v>
      </c>
      <c r="O45" s="88">
        <v>16010250</v>
      </c>
      <c r="P45" s="107">
        <v>10</v>
      </c>
      <c r="Q45" s="108" t="str">
        <f t="shared" si="3"/>
        <v>perpustakaan</v>
      </c>
      <c r="R45" s="207">
        <v>8327942</v>
      </c>
      <c r="S45" s="107">
        <v>10</v>
      </c>
      <c r="T45" s="108" t="str">
        <f t="shared" si="28"/>
        <v>perpustakaan</v>
      </c>
      <c r="U45" s="142">
        <v>0</v>
      </c>
      <c r="V45" s="107">
        <v>10</v>
      </c>
      <c r="W45" s="108" t="str">
        <f t="shared" si="29"/>
        <v>perpustakaan</v>
      </c>
      <c r="X45" s="198"/>
      <c r="Y45" s="190">
        <v>0</v>
      </c>
      <c r="Z45" s="108" t="str">
        <f t="shared" si="30"/>
        <v>perpustakaan</v>
      </c>
      <c r="AA45" s="143"/>
      <c r="AB45" s="144">
        <f t="shared" si="46"/>
        <v>30</v>
      </c>
      <c r="AC45" s="144" t="str">
        <f t="shared" si="44"/>
        <v>perpustakaan</v>
      </c>
      <c r="AD45" s="144">
        <f>R45+U45+X45+AA45</f>
        <v>8327942</v>
      </c>
      <c r="AE45" s="145">
        <f t="shared" si="53"/>
        <v>100</v>
      </c>
      <c r="AF45" s="145">
        <f t="shared" si="31"/>
        <v>52.016314548492367</v>
      </c>
      <c r="AG45" s="144">
        <f t="shared" si="32"/>
        <v>89804</v>
      </c>
      <c r="AH45" s="110" t="str">
        <f t="shared" si="33"/>
        <v>perpustakaan</v>
      </c>
      <c r="AI45" s="144">
        <f t="shared" si="34"/>
        <v>52876814</v>
      </c>
      <c r="AJ45" s="145">
        <f t="shared" si="35"/>
        <v>95.536170212765953</v>
      </c>
      <c r="AK45" s="144">
        <f t="shared" si="36"/>
        <v>23.95575008502697</v>
      </c>
      <c r="AL45" s="108" t="s">
        <v>15</v>
      </c>
    </row>
    <row r="46" spans="1:41" s="10" customFormat="1" ht="99" customHeight="1" x14ac:dyDescent="0.35">
      <c r="A46" s="58"/>
      <c r="B46" s="59"/>
      <c r="C46" s="59"/>
      <c r="D46" s="20" t="s">
        <v>63</v>
      </c>
      <c r="E46" s="2" t="s">
        <v>41</v>
      </c>
      <c r="F46" s="79" t="s">
        <v>215</v>
      </c>
      <c r="G46" s="58">
        <v>24</v>
      </c>
      <c r="H46" s="58" t="s">
        <v>216</v>
      </c>
      <c r="I46" s="60">
        <f>SUM(I47:I50)</f>
        <v>940156409</v>
      </c>
      <c r="J46" s="101">
        <v>8</v>
      </c>
      <c r="K46" s="101" t="s">
        <v>216</v>
      </c>
      <c r="L46" s="101">
        <f>SUM(L47:L50)</f>
        <v>269485119</v>
      </c>
      <c r="M46" s="102">
        <v>8</v>
      </c>
      <c r="N46" s="102" t="str">
        <f t="shared" si="27"/>
        <v>Kegiatan</v>
      </c>
      <c r="O46" s="101">
        <f>SUM(O47:O50)</f>
        <v>490082600</v>
      </c>
      <c r="P46" s="102">
        <v>2</v>
      </c>
      <c r="Q46" s="102" t="str">
        <f t="shared" si="3"/>
        <v>Kegiatan</v>
      </c>
      <c r="R46" s="101">
        <f>SUM(R47:R50)</f>
        <v>5162500</v>
      </c>
      <c r="S46" s="102">
        <v>2</v>
      </c>
      <c r="T46" s="102" t="str">
        <f t="shared" si="28"/>
        <v>Kegiatan</v>
      </c>
      <c r="U46" s="101">
        <f>SUM(U47:U50)</f>
        <v>0</v>
      </c>
      <c r="V46" s="102">
        <v>2</v>
      </c>
      <c r="W46" s="102" t="str">
        <f t="shared" si="29"/>
        <v>Kegiatan</v>
      </c>
      <c r="X46" s="101">
        <f>SUM(X47:X50)</f>
        <v>0</v>
      </c>
      <c r="Y46" s="102">
        <v>2</v>
      </c>
      <c r="Z46" s="102" t="str">
        <f t="shared" ref="Z46:Z53" si="54">W46</f>
        <v>Kegiatan</v>
      </c>
      <c r="AA46" s="101">
        <f>SUM(AA47:AA50)</f>
        <v>0</v>
      </c>
      <c r="AB46" s="139">
        <f>P46+S46+V46+Y46</f>
        <v>8</v>
      </c>
      <c r="AC46" s="139" t="str">
        <f>Q46</f>
        <v>Kegiatan</v>
      </c>
      <c r="AD46" s="139">
        <f t="shared" si="45"/>
        <v>5162500</v>
      </c>
      <c r="AE46" s="140">
        <f t="shared" si="53"/>
        <v>100</v>
      </c>
      <c r="AF46" s="140">
        <f t="shared" si="31"/>
        <v>1.053393856464196</v>
      </c>
      <c r="AG46" s="139">
        <f t="shared" si="32"/>
        <v>16</v>
      </c>
      <c r="AH46" s="141" t="str">
        <f t="shared" si="33"/>
        <v>Kegiatan</v>
      </c>
      <c r="AI46" s="139">
        <f t="shared" si="34"/>
        <v>274647619</v>
      </c>
      <c r="AJ46" s="140">
        <f t="shared" si="35"/>
        <v>66.666666666666657</v>
      </c>
      <c r="AK46" s="139">
        <f t="shared" si="36"/>
        <v>29.21297098768169</v>
      </c>
      <c r="AL46" s="102" t="s">
        <v>15</v>
      </c>
    </row>
    <row r="47" spans="1:41" s="1" customFormat="1" ht="155" x14ac:dyDescent="0.35">
      <c r="A47" s="5"/>
      <c r="B47" s="8"/>
      <c r="C47" s="8"/>
      <c r="D47" s="48" t="s">
        <v>65</v>
      </c>
      <c r="E47" s="262" t="s">
        <v>317</v>
      </c>
      <c r="F47" s="77" t="s">
        <v>296</v>
      </c>
      <c r="G47" s="46">
        <v>240</v>
      </c>
      <c r="H47" s="46" t="s">
        <v>126</v>
      </c>
      <c r="I47" s="47">
        <v>345000000</v>
      </c>
      <c r="J47" s="108">
        <v>80</v>
      </c>
      <c r="K47" s="108" t="s">
        <v>126</v>
      </c>
      <c r="L47" s="68">
        <v>72204502</v>
      </c>
      <c r="M47" s="108">
        <v>3</v>
      </c>
      <c r="N47" s="108" t="s">
        <v>321</v>
      </c>
      <c r="O47" s="188">
        <v>13167200</v>
      </c>
      <c r="P47" s="107">
        <v>1</v>
      </c>
      <c r="Q47" s="108" t="str">
        <f t="shared" si="3"/>
        <v>orang</v>
      </c>
      <c r="R47" s="68">
        <v>0</v>
      </c>
      <c r="S47" s="107">
        <v>1</v>
      </c>
      <c r="T47" s="108" t="str">
        <f t="shared" si="28"/>
        <v>orang</v>
      </c>
      <c r="U47" s="142"/>
      <c r="V47" s="107">
        <v>1</v>
      </c>
      <c r="W47" s="108" t="str">
        <f t="shared" si="29"/>
        <v>orang</v>
      </c>
      <c r="X47" s="198"/>
      <c r="Y47" s="147">
        <v>0</v>
      </c>
      <c r="Z47" s="108" t="str">
        <f t="shared" si="54"/>
        <v>orang</v>
      </c>
      <c r="AA47" s="143"/>
      <c r="AB47" s="144">
        <f t="shared" si="46"/>
        <v>3</v>
      </c>
      <c r="AC47" s="144" t="str">
        <f t="shared" ref="AC47:AC52" si="55">Q47</f>
        <v>orang</v>
      </c>
      <c r="AD47" s="144">
        <f t="shared" si="45"/>
        <v>0</v>
      </c>
      <c r="AE47" s="145">
        <f t="shared" si="53"/>
        <v>100</v>
      </c>
      <c r="AF47" s="145">
        <f t="shared" si="31"/>
        <v>0</v>
      </c>
      <c r="AG47" s="144">
        <f t="shared" si="32"/>
        <v>83</v>
      </c>
      <c r="AH47" s="110" t="str">
        <f t="shared" si="33"/>
        <v>orang</v>
      </c>
      <c r="AI47" s="144">
        <f t="shared" si="34"/>
        <v>72204502</v>
      </c>
      <c r="AJ47" s="145">
        <f t="shared" si="35"/>
        <v>34.583333333333336</v>
      </c>
      <c r="AK47" s="144">
        <f t="shared" si="36"/>
        <v>20.928841159420291</v>
      </c>
      <c r="AL47" s="108" t="s">
        <v>15</v>
      </c>
    </row>
    <row r="48" spans="1:41" s="1" customFormat="1" ht="124" x14ac:dyDescent="0.35">
      <c r="A48" s="5"/>
      <c r="B48" s="8"/>
      <c r="C48" s="8"/>
      <c r="D48" s="48"/>
      <c r="E48" s="262" t="s">
        <v>256</v>
      </c>
      <c r="F48" s="77" t="s">
        <v>295</v>
      </c>
      <c r="G48" s="46"/>
      <c r="H48" s="46"/>
      <c r="I48" s="47"/>
      <c r="J48" s="108"/>
      <c r="K48" s="108"/>
      <c r="L48" s="68"/>
      <c r="M48" s="108">
        <v>18</v>
      </c>
      <c r="N48" s="108" t="s">
        <v>319</v>
      </c>
      <c r="O48" s="188">
        <v>23793100</v>
      </c>
      <c r="P48" s="107">
        <v>4</v>
      </c>
      <c r="Q48" s="108" t="str">
        <f>N48</f>
        <v>perpustakaan</v>
      </c>
      <c r="R48" s="68">
        <v>0</v>
      </c>
      <c r="S48" s="107">
        <v>4</v>
      </c>
      <c r="T48" s="108" t="str">
        <f>Q48</f>
        <v>perpustakaan</v>
      </c>
      <c r="U48" s="142"/>
      <c r="V48" s="107">
        <v>6</v>
      </c>
      <c r="W48" s="108" t="str">
        <f>T48</f>
        <v>perpustakaan</v>
      </c>
      <c r="X48" s="198"/>
      <c r="Y48" s="147">
        <v>4</v>
      </c>
      <c r="Z48" s="108" t="str">
        <f>W48</f>
        <v>perpustakaan</v>
      </c>
      <c r="AA48" s="143"/>
      <c r="AB48" s="144">
        <f t="shared" si="46"/>
        <v>18</v>
      </c>
      <c r="AC48" s="144" t="s">
        <v>120</v>
      </c>
      <c r="AD48" s="144">
        <f t="shared" si="45"/>
        <v>0</v>
      </c>
      <c r="AE48" s="145">
        <f t="shared" si="53"/>
        <v>100</v>
      </c>
      <c r="AF48" s="145">
        <f t="shared" si="31"/>
        <v>0</v>
      </c>
      <c r="AG48" s="144"/>
      <c r="AH48" s="110"/>
      <c r="AI48" s="144"/>
      <c r="AJ48" s="145"/>
      <c r="AK48" s="144"/>
      <c r="AL48" s="108"/>
    </row>
    <row r="49" spans="1:40" s="1" customFormat="1" ht="108.5" x14ac:dyDescent="0.35">
      <c r="A49" s="5"/>
      <c r="B49" s="8"/>
      <c r="C49" s="8"/>
      <c r="D49" s="48" t="s">
        <v>64</v>
      </c>
      <c r="E49" s="49" t="s">
        <v>42</v>
      </c>
      <c r="F49" s="77" t="s">
        <v>294</v>
      </c>
      <c r="G49" s="46">
        <v>480</v>
      </c>
      <c r="H49" s="46" t="s">
        <v>119</v>
      </c>
      <c r="I49" s="47">
        <v>405000000</v>
      </c>
      <c r="J49" s="68">
        <v>160</v>
      </c>
      <c r="K49" s="68" t="s">
        <v>119</v>
      </c>
      <c r="L49" s="68">
        <v>148816217</v>
      </c>
      <c r="M49" s="108">
        <v>160</v>
      </c>
      <c r="N49" s="108" t="str">
        <f t="shared" si="27"/>
        <v>Orang</v>
      </c>
      <c r="O49" s="109">
        <v>182818700</v>
      </c>
      <c r="P49" s="107">
        <v>30</v>
      </c>
      <c r="Q49" s="108" t="str">
        <f t="shared" si="3"/>
        <v>Orang</v>
      </c>
      <c r="R49" s="68">
        <v>0</v>
      </c>
      <c r="S49" s="107">
        <v>30</v>
      </c>
      <c r="T49" s="108" t="str">
        <f t="shared" si="28"/>
        <v>Orang</v>
      </c>
      <c r="U49" s="142"/>
      <c r="V49" s="107">
        <v>50</v>
      </c>
      <c r="W49" s="108" t="str">
        <f t="shared" si="29"/>
        <v>Orang</v>
      </c>
      <c r="X49" s="198"/>
      <c r="Y49" s="147">
        <v>50</v>
      </c>
      <c r="Z49" s="108" t="str">
        <f t="shared" si="54"/>
        <v>Orang</v>
      </c>
      <c r="AA49" s="143"/>
      <c r="AB49" s="144">
        <f t="shared" si="46"/>
        <v>160</v>
      </c>
      <c r="AC49" s="144" t="str">
        <f t="shared" si="55"/>
        <v>Orang</v>
      </c>
      <c r="AD49" s="144">
        <f t="shared" si="45"/>
        <v>0</v>
      </c>
      <c r="AE49" s="145">
        <f t="shared" si="53"/>
        <v>100</v>
      </c>
      <c r="AF49" s="145">
        <f t="shared" si="31"/>
        <v>0</v>
      </c>
      <c r="AG49" s="144">
        <f t="shared" si="32"/>
        <v>320</v>
      </c>
      <c r="AH49" s="110" t="str">
        <f t="shared" si="33"/>
        <v>Orang</v>
      </c>
      <c r="AI49" s="144">
        <f t="shared" si="34"/>
        <v>148816217</v>
      </c>
      <c r="AJ49" s="145">
        <f t="shared" si="35"/>
        <v>66.666666666666657</v>
      </c>
      <c r="AK49" s="144">
        <f t="shared" si="36"/>
        <v>36.744744938271609</v>
      </c>
      <c r="AL49" s="108" t="s">
        <v>15</v>
      </c>
    </row>
    <row r="50" spans="1:40" s="25" customFormat="1" ht="132.75" customHeight="1" x14ac:dyDescent="0.35">
      <c r="A50" s="39"/>
      <c r="B50" s="40"/>
      <c r="C50" s="40"/>
      <c r="D50" s="48" t="s">
        <v>297</v>
      </c>
      <c r="E50" s="265" t="s">
        <v>318</v>
      </c>
      <c r="F50" s="200" t="s">
        <v>293</v>
      </c>
      <c r="G50" s="46">
        <v>54</v>
      </c>
      <c r="H50" s="46" t="s">
        <v>124</v>
      </c>
      <c r="I50" s="47">
        <v>190156409</v>
      </c>
      <c r="J50" s="68">
        <v>18</v>
      </c>
      <c r="K50" s="68" t="s">
        <v>124</v>
      </c>
      <c r="L50" s="68">
        <v>48464400</v>
      </c>
      <c r="M50" s="108">
        <v>80</v>
      </c>
      <c r="N50" s="110" t="s">
        <v>320</v>
      </c>
      <c r="O50" s="109">
        <v>270303600</v>
      </c>
      <c r="P50" s="107">
        <v>20</v>
      </c>
      <c r="Q50" s="108" t="str">
        <f t="shared" si="3"/>
        <v>lokasi</v>
      </c>
      <c r="R50" s="207">
        <v>5162500</v>
      </c>
      <c r="S50" s="107">
        <v>20</v>
      </c>
      <c r="T50" s="108" t="str">
        <f t="shared" si="28"/>
        <v>lokasi</v>
      </c>
      <c r="U50" s="142"/>
      <c r="V50" s="107">
        <v>20</v>
      </c>
      <c r="W50" s="108" t="str">
        <f t="shared" si="29"/>
        <v>lokasi</v>
      </c>
      <c r="X50" s="198"/>
      <c r="Y50" s="147">
        <v>20</v>
      </c>
      <c r="Z50" s="108" t="str">
        <f t="shared" si="54"/>
        <v>lokasi</v>
      </c>
      <c r="AA50" s="143"/>
      <c r="AB50" s="144">
        <f>P50+S50+V50+Y50</f>
        <v>80</v>
      </c>
      <c r="AC50" s="144" t="str">
        <f t="shared" si="55"/>
        <v>lokasi</v>
      </c>
      <c r="AD50" s="144">
        <f t="shared" ref="AD50:AD56" si="56">R50+U50+X50+AA50</f>
        <v>5162500</v>
      </c>
      <c r="AE50" s="145">
        <f t="shared" ref="AE50" si="57">AB50/M50*100</f>
        <v>100</v>
      </c>
      <c r="AF50" s="145">
        <f t="shared" ref="AF50" si="58">AD50/O50*100</f>
        <v>1.90988947243026</v>
      </c>
      <c r="AG50" s="144">
        <f>J50+AB50</f>
        <v>98</v>
      </c>
      <c r="AH50" s="110" t="str">
        <f t="shared" si="33"/>
        <v>lokasi</v>
      </c>
      <c r="AI50" s="144">
        <f t="shared" si="34"/>
        <v>53626900</v>
      </c>
      <c r="AJ50" s="145">
        <f t="shared" si="35"/>
        <v>181.4814814814815</v>
      </c>
      <c r="AK50" s="144">
        <f t="shared" si="36"/>
        <v>28.201468613135201</v>
      </c>
      <c r="AL50" s="108" t="s">
        <v>15</v>
      </c>
    </row>
    <row r="51" spans="1:40" s="25" customFormat="1" ht="123" customHeight="1" x14ac:dyDescent="0.35">
      <c r="A51" s="39"/>
      <c r="B51" s="40"/>
      <c r="C51" s="40"/>
      <c r="D51" s="19" t="s">
        <v>146</v>
      </c>
      <c r="E51" s="86" t="s">
        <v>143</v>
      </c>
      <c r="F51" s="86" t="s">
        <v>275</v>
      </c>
      <c r="G51" s="56">
        <v>18</v>
      </c>
      <c r="H51" s="6" t="s">
        <v>147</v>
      </c>
      <c r="I51" s="57">
        <f>I52+I55</f>
        <v>750000000</v>
      </c>
      <c r="J51" s="90">
        <v>6</v>
      </c>
      <c r="K51" s="91" t="str">
        <f>H51</f>
        <v>Naskah kuno dan koleksi</v>
      </c>
      <c r="L51" s="90">
        <f>L52+L55</f>
        <v>49226275</v>
      </c>
      <c r="M51" s="51">
        <v>6</v>
      </c>
      <c r="N51" s="131" t="str">
        <f>K51</f>
        <v>Naskah kuno dan koleksi</v>
      </c>
      <c r="O51" s="90">
        <f>O52+O55</f>
        <v>23117400</v>
      </c>
      <c r="P51" s="152">
        <v>6</v>
      </c>
      <c r="Q51" s="153" t="str">
        <f t="shared" ref="Q51:Q56" si="59">N51</f>
        <v>Naskah kuno dan koleksi</v>
      </c>
      <c r="R51" s="126">
        <f>R52+R55</f>
        <v>1459650</v>
      </c>
      <c r="S51" s="152">
        <v>0</v>
      </c>
      <c r="T51" s="154" t="str">
        <f t="shared" si="28"/>
        <v>Naskah kuno dan koleksi</v>
      </c>
      <c r="U51" s="126">
        <f>U52+U55</f>
        <v>0</v>
      </c>
      <c r="V51" s="152">
        <v>0</v>
      </c>
      <c r="W51" s="154" t="str">
        <f t="shared" si="29"/>
        <v>Naskah kuno dan koleksi</v>
      </c>
      <c r="X51" s="126">
        <f>X52+X55</f>
        <v>0</v>
      </c>
      <c r="Y51" s="155">
        <v>0</v>
      </c>
      <c r="Z51" s="154" t="str">
        <f t="shared" si="54"/>
        <v>Naskah kuno dan koleksi</v>
      </c>
      <c r="AA51" s="156">
        <f>AA52+AA55</f>
        <v>0</v>
      </c>
      <c r="AB51" s="137">
        <f>AVERAGE(P51,S51,V51,Y51)</f>
        <v>1.5</v>
      </c>
      <c r="AC51" s="157" t="str">
        <f t="shared" si="55"/>
        <v>Naskah kuno dan koleksi</v>
      </c>
      <c r="AD51" s="138">
        <f>R51+U51+X51+AA51</f>
        <v>1459650</v>
      </c>
      <c r="AE51" s="137">
        <f>AB51/M51*100</f>
        <v>25</v>
      </c>
      <c r="AF51" s="137">
        <f t="shared" ref="AF51" si="60">AD51/O51*100</f>
        <v>6.314075112253108</v>
      </c>
      <c r="AG51" s="138">
        <f t="shared" ref="AG51:AG52" si="61">J51+AB51</f>
        <v>7.5</v>
      </c>
      <c r="AH51" s="153" t="str">
        <f t="shared" si="33"/>
        <v>Naskah kuno dan koleksi</v>
      </c>
      <c r="AI51" s="138">
        <f t="shared" ref="AI51:AI52" si="62">L51+AD51</f>
        <v>50685925</v>
      </c>
      <c r="AJ51" s="137">
        <f t="shared" ref="AJ51:AJ52" si="63">AG51/G51*100</f>
        <v>41.666666666666671</v>
      </c>
      <c r="AK51" s="138">
        <f t="shared" ref="AK51:AK52" si="64">AI51/I51*100</f>
        <v>6.7581233333333337</v>
      </c>
      <c r="AL51" s="51" t="s">
        <v>15</v>
      </c>
      <c r="AM51" s="115">
        <v>40025850</v>
      </c>
      <c r="AN51" s="116">
        <f>AM51-AD51</f>
        <v>38566200</v>
      </c>
    </row>
    <row r="52" spans="1:40" s="25" customFormat="1" ht="123" customHeight="1" x14ac:dyDescent="0.35">
      <c r="A52" s="39"/>
      <c r="B52" s="40"/>
      <c r="C52" s="40"/>
      <c r="D52" s="20" t="s">
        <v>145</v>
      </c>
      <c r="E52" s="79" t="s">
        <v>150</v>
      </c>
      <c r="F52" s="79" t="s">
        <v>151</v>
      </c>
      <c r="G52" s="58">
        <v>15</v>
      </c>
      <c r="H52" s="43" t="s">
        <v>152</v>
      </c>
      <c r="I52" s="60">
        <f>SUM(I53:I54)</f>
        <v>450000000</v>
      </c>
      <c r="J52" s="81">
        <v>5</v>
      </c>
      <c r="K52" s="89" t="str">
        <f>H52</f>
        <v>Naskah kuno</v>
      </c>
      <c r="L52" s="101">
        <f>SUM(L53:L54)</f>
        <v>34610650</v>
      </c>
      <c r="M52" s="132">
        <v>5</v>
      </c>
      <c r="N52" s="133" t="str">
        <f>K52</f>
        <v>Naskah kuno</v>
      </c>
      <c r="O52" s="101">
        <f>SUM(O53:O54)</f>
        <v>15254900</v>
      </c>
      <c r="P52" s="158">
        <v>0</v>
      </c>
      <c r="Q52" s="133" t="str">
        <f t="shared" si="59"/>
        <v>Naskah kuno</v>
      </c>
      <c r="R52" s="81">
        <f>SUM(R53:R54)</f>
        <v>1459650</v>
      </c>
      <c r="S52" s="158">
        <v>3</v>
      </c>
      <c r="T52" s="132" t="str">
        <f t="shared" si="28"/>
        <v>Naskah kuno</v>
      </c>
      <c r="U52" s="81">
        <f>SUM(U53:U54)</f>
        <v>0</v>
      </c>
      <c r="V52" s="158">
        <v>1</v>
      </c>
      <c r="W52" s="132" t="str">
        <f t="shared" si="29"/>
        <v>Naskah kuno</v>
      </c>
      <c r="X52" s="81">
        <f>SUM(X53:X54)</f>
        <v>0</v>
      </c>
      <c r="Y52" s="159">
        <v>1</v>
      </c>
      <c r="Z52" s="132" t="str">
        <f t="shared" si="54"/>
        <v>Naskah kuno</v>
      </c>
      <c r="AA52" s="81">
        <f>SUM(AA53:AA54)</f>
        <v>0</v>
      </c>
      <c r="AB52" s="139">
        <f>P52+S52+V52+Y52</f>
        <v>5</v>
      </c>
      <c r="AC52" s="160" t="str">
        <f t="shared" si="55"/>
        <v>Naskah kuno</v>
      </c>
      <c r="AD52" s="139">
        <f t="shared" si="56"/>
        <v>1459650</v>
      </c>
      <c r="AE52" s="140">
        <f>AB52/M52*100</f>
        <v>100</v>
      </c>
      <c r="AF52" s="140">
        <f t="shared" ref="AF52" si="65">AD52/O52*100</f>
        <v>9.5684009728021806</v>
      </c>
      <c r="AG52" s="139">
        <f t="shared" si="61"/>
        <v>10</v>
      </c>
      <c r="AH52" s="133" t="str">
        <f t="shared" si="33"/>
        <v>Naskah kuno</v>
      </c>
      <c r="AI52" s="139">
        <f t="shared" si="62"/>
        <v>36070300</v>
      </c>
      <c r="AJ52" s="140">
        <f t="shared" si="63"/>
        <v>66.666666666666657</v>
      </c>
      <c r="AK52" s="139">
        <f t="shared" si="64"/>
        <v>8.0156222222222233</v>
      </c>
      <c r="AL52" s="102" t="s">
        <v>15</v>
      </c>
    </row>
    <row r="53" spans="1:40" s="25" customFormat="1" ht="152.25" customHeight="1" x14ac:dyDescent="0.35">
      <c r="A53" s="39"/>
      <c r="B53" s="40"/>
      <c r="C53" s="40"/>
      <c r="D53" s="48" t="s">
        <v>148</v>
      </c>
      <c r="E53" s="266" t="s">
        <v>310</v>
      </c>
      <c r="F53" s="78" t="s">
        <v>298</v>
      </c>
      <c r="G53" s="46">
        <v>6</v>
      </c>
      <c r="H53" s="50" t="s">
        <v>119</v>
      </c>
      <c r="I53" s="47">
        <v>300000000</v>
      </c>
      <c r="J53" s="68">
        <v>2</v>
      </c>
      <c r="K53" s="68" t="s">
        <v>119</v>
      </c>
      <c r="L53" s="68">
        <v>19664500</v>
      </c>
      <c r="M53" s="108">
        <v>2</v>
      </c>
      <c r="N53" s="108" t="str">
        <f>H53</f>
        <v>Orang</v>
      </c>
      <c r="O53" s="109">
        <v>7648550</v>
      </c>
      <c r="P53" s="107">
        <v>0</v>
      </c>
      <c r="Q53" s="108" t="str">
        <f t="shared" si="59"/>
        <v>Orang</v>
      </c>
      <c r="R53" s="207">
        <v>1459650</v>
      </c>
      <c r="S53" s="107">
        <v>0</v>
      </c>
      <c r="T53" s="108" t="str">
        <f>Q53</f>
        <v>Orang</v>
      </c>
      <c r="U53" s="142">
        <v>0</v>
      </c>
      <c r="V53" s="107">
        <v>1</v>
      </c>
      <c r="W53" s="108" t="str">
        <f t="shared" si="29"/>
        <v>Orang</v>
      </c>
      <c r="X53" s="198"/>
      <c r="Y53" s="147">
        <v>1</v>
      </c>
      <c r="Z53" s="108" t="str">
        <f t="shared" si="54"/>
        <v>Orang</v>
      </c>
      <c r="AA53" s="143"/>
      <c r="AB53" s="144">
        <f>P53+S53+V53+Y53</f>
        <v>2</v>
      </c>
      <c r="AC53" s="144" t="str">
        <f>Z53</f>
        <v>Orang</v>
      </c>
      <c r="AD53" s="144">
        <f t="shared" si="56"/>
        <v>1459650</v>
      </c>
      <c r="AE53" s="145">
        <f t="shared" ref="AE53" si="66">AB53/M53*100</f>
        <v>100</v>
      </c>
      <c r="AF53" s="145">
        <f t="shared" ref="AF53" si="67">AD53/O53*100</f>
        <v>19.084009387400229</v>
      </c>
      <c r="AG53" s="144">
        <f t="shared" ref="AG53" si="68">J53+AB53</f>
        <v>4</v>
      </c>
      <c r="AH53" s="110" t="str">
        <f t="shared" ref="AH53" si="69">AC53</f>
        <v>Orang</v>
      </c>
      <c r="AI53" s="144">
        <f t="shared" ref="AI53" si="70">L53+AD53</f>
        <v>21124150</v>
      </c>
      <c r="AJ53" s="145">
        <f>AG53/G53*100</f>
        <v>66.666666666666657</v>
      </c>
      <c r="AK53" s="144">
        <f t="shared" ref="AK53" si="71">AI53/I53*100</f>
        <v>7.0413833333333331</v>
      </c>
      <c r="AL53" s="108" t="s">
        <v>15</v>
      </c>
    </row>
    <row r="54" spans="1:40" s="25" customFormat="1" ht="143.25" customHeight="1" x14ac:dyDescent="0.35">
      <c r="A54" s="39"/>
      <c r="B54" s="40"/>
      <c r="C54" s="40"/>
      <c r="D54" s="48" t="s">
        <v>149</v>
      </c>
      <c r="E54" s="266" t="s">
        <v>264</v>
      </c>
      <c r="F54" s="78" t="s">
        <v>299</v>
      </c>
      <c r="G54" s="46">
        <v>15</v>
      </c>
      <c r="H54" s="46" t="s">
        <v>173</v>
      </c>
      <c r="I54" s="47">
        <v>150000000</v>
      </c>
      <c r="J54" s="68">
        <v>5</v>
      </c>
      <c r="K54" s="68" t="s">
        <v>173</v>
      </c>
      <c r="L54" s="68">
        <v>14946150</v>
      </c>
      <c r="M54" s="108">
        <v>5</v>
      </c>
      <c r="N54" s="108" t="s">
        <v>173</v>
      </c>
      <c r="O54" s="109">
        <v>7606350</v>
      </c>
      <c r="P54" s="107">
        <v>1</v>
      </c>
      <c r="Q54" s="108" t="str">
        <f t="shared" si="59"/>
        <v>Eksemplar</v>
      </c>
      <c r="R54" s="68">
        <v>0</v>
      </c>
      <c r="S54" s="107">
        <v>1</v>
      </c>
      <c r="T54" s="108" t="str">
        <f>Q54</f>
        <v>Eksemplar</v>
      </c>
      <c r="U54" s="142">
        <v>0</v>
      </c>
      <c r="V54" s="107">
        <v>2</v>
      </c>
      <c r="W54" s="108" t="str">
        <f t="shared" ref="W54" si="72">T54</f>
        <v>Eksemplar</v>
      </c>
      <c r="X54" s="146"/>
      <c r="Y54" s="147">
        <v>1</v>
      </c>
      <c r="Z54" s="108" t="str">
        <f t="shared" ref="Z54" si="73">W54</f>
        <v>Eksemplar</v>
      </c>
      <c r="AA54" s="143"/>
      <c r="AB54" s="144">
        <f>P54+S54+V54+Y54</f>
        <v>5</v>
      </c>
      <c r="AC54" s="144" t="str">
        <f>Z54</f>
        <v>Eksemplar</v>
      </c>
      <c r="AD54" s="144">
        <f t="shared" si="56"/>
        <v>0</v>
      </c>
      <c r="AE54" s="145">
        <f t="shared" ref="AE54" si="74">AB54/M54*100</f>
        <v>100</v>
      </c>
      <c r="AF54" s="145">
        <f t="shared" ref="AF54:AF55" si="75">AD54/O54*100</f>
        <v>0</v>
      </c>
      <c r="AG54" s="144">
        <f t="shared" ref="AG54:AG55" si="76">J54+AB54</f>
        <v>10</v>
      </c>
      <c r="AH54" s="110" t="str">
        <f t="shared" ref="AH54" si="77">AC54</f>
        <v>Eksemplar</v>
      </c>
      <c r="AI54" s="144">
        <f t="shared" ref="AI54:AI55" si="78">L54+AD54</f>
        <v>14946150</v>
      </c>
      <c r="AJ54" s="145">
        <f>AG54/G54*100</f>
        <v>66.666666666666657</v>
      </c>
      <c r="AK54" s="144">
        <f t="shared" ref="AK54:AK55" si="79">AI54/I54*100</f>
        <v>9.9641000000000002</v>
      </c>
      <c r="AL54" s="108" t="s">
        <v>15</v>
      </c>
    </row>
    <row r="55" spans="1:40" s="25" customFormat="1" ht="150.75" customHeight="1" x14ac:dyDescent="0.35">
      <c r="A55" s="39"/>
      <c r="B55" s="40"/>
      <c r="C55" s="87"/>
      <c r="D55" s="20" t="s">
        <v>144</v>
      </c>
      <c r="E55" s="79" t="s">
        <v>311</v>
      </c>
      <c r="F55" s="79" t="s">
        <v>153</v>
      </c>
      <c r="G55" s="58">
        <v>6</v>
      </c>
      <c r="H55" s="58" t="s">
        <v>154</v>
      </c>
      <c r="I55" s="60">
        <f>SUM(I56)</f>
        <v>300000000</v>
      </c>
      <c r="J55" s="81">
        <v>1</v>
      </c>
      <c r="K55" s="81" t="s">
        <v>154</v>
      </c>
      <c r="L55" s="101">
        <f>SUM(L56)</f>
        <v>14615625</v>
      </c>
      <c r="M55" s="132">
        <v>1</v>
      </c>
      <c r="N55" s="132" t="str">
        <f>H55</f>
        <v>Koleksi</v>
      </c>
      <c r="O55" s="101">
        <f>SUM(O56)</f>
        <v>7862500</v>
      </c>
      <c r="P55" s="158">
        <v>0</v>
      </c>
      <c r="Q55" s="132" t="str">
        <f t="shared" si="59"/>
        <v>Koleksi</v>
      </c>
      <c r="R55" s="81">
        <f>R56</f>
        <v>0</v>
      </c>
      <c r="S55" s="158">
        <v>1</v>
      </c>
      <c r="T55" s="132" t="str">
        <f>Q55</f>
        <v>Koleksi</v>
      </c>
      <c r="U55" s="81">
        <f>U56</f>
        <v>0</v>
      </c>
      <c r="V55" s="158">
        <v>0</v>
      </c>
      <c r="W55" s="132" t="str">
        <f>T55</f>
        <v>Koleksi</v>
      </c>
      <c r="X55" s="81">
        <f>X56</f>
        <v>0</v>
      </c>
      <c r="Y55" s="159">
        <v>0</v>
      </c>
      <c r="Z55" s="132" t="str">
        <f>W55</f>
        <v>Koleksi</v>
      </c>
      <c r="AA55" s="81">
        <f>AA56</f>
        <v>0</v>
      </c>
      <c r="AB55" s="139">
        <f>P55+S55+V55+Y55</f>
        <v>1</v>
      </c>
      <c r="AC55" s="160" t="str">
        <f>Z55</f>
        <v>Koleksi</v>
      </c>
      <c r="AD55" s="139">
        <f t="shared" si="56"/>
        <v>0</v>
      </c>
      <c r="AE55" s="140">
        <f>AB55/M55*100</f>
        <v>100</v>
      </c>
      <c r="AF55" s="140">
        <f t="shared" si="75"/>
        <v>0</v>
      </c>
      <c r="AG55" s="139">
        <f t="shared" si="76"/>
        <v>2</v>
      </c>
      <c r="AH55" s="133" t="str">
        <f>AC55</f>
        <v>Koleksi</v>
      </c>
      <c r="AI55" s="139">
        <f t="shared" si="78"/>
        <v>14615625</v>
      </c>
      <c r="AJ55" s="140">
        <f t="shared" ref="AJ55" si="80">AG55/G55*100</f>
        <v>33.333333333333329</v>
      </c>
      <c r="AK55" s="139">
        <f t="shared" si="79"/>
        <v>4.8718750000000002</v>
      </c>
      <c r="AL55" s="102" t="s">
        <v>15</v>
      </c>
    </row>
    <row r="56" spans="1:40" s="25" customFormat="1" ht="167.25" customHeight="1" x14ac:dyDescent="0.35">
      <c r="A56" s="39"/>
      <c r="B56" s="40"/>
      <c r="C56" s="40"/>
      <c r="D56" s="48" t="s">
        <v>302</v>
      </c>
      <c r="E56" s="266" t="s">
        <v>300</v>
      </c>
      <c r="F56" s="78" t="s">
        <v>301</v>
      </c>
      <c r="G56" s="46">
        <v>6</v>
      </c>
      <c r="H56" s="50" t="s">
        <v>173</v>
      </c>
      <c r="I56" s="47">
        <v>300000000</v>
      </c>
      <c r="J56" s="68">
        <v>1</v>
      </c>
      <c r="K56" s="68" t="s">
        <v>173</v>
      </c>
      <c r="L56" s="68">
        <v>14615625</v>
      </c>
      <c r="M56" s="108">
        <v>3</v>
      </c>
      <c r="N56" s="108" t="str">
        <f>H56</f>
        <v>Eksemplar</v>
      </c>
      <c r="O56" s="109">
        <v>7862500</v>
      </c>
      <c r="P56" s="107">
        <v>0</v>
      </c>
      <c r="Q56" s="108" t="str">
        <f t="shared" si="59"/>
        <v>Eksemplar</v>
      </c>
      <c r="R56" s="68">
        <v>0</v>
      </c>
      <c r="S56" s="107">
        <v>1</v>
      </c>
      <c r="T56" s="108" t="str">
        <f>Q56</f>
        <v>Eksemplar</v>
      </c>
      <c r="U56" s="142"/>
      <c r="V56" s="107">
        <v>2</v>
      </c>
      <c r="W56" s="108" t="str">
        <f t="shared" ref="W56" si="81">T56</f>
        <v>Eksemplar</v>
      </c>
      <c r="X56" s="198"/>
      <c r="Y56" s="147">
        <v>0</v>
      </c>
      <c r="Z56" s="108" t="str">
        <f t="shared" ref="Z56" si="82">W56</f>
        <v>Eksemplar</v>
      </c>
      <c r="AA56" s="143"/>
      <c r="AB56" s="144">
        <f>P56+S56+V56+Y56</f>
        <v>3</v>
      </c>
      <c r="AC56" s="144" t="str">
        <f>Z56</f>
        <v>Eksemplar</v>
      </c>
      <c r="AD56" s="144">
        <f t="shared" si="56"/>
        <v>0</v>
      </c>
      <c r="AE56" s="145">
        <f t="shared" ref="AE56" si="83">AB56/M56*100</f>
        <v>100</v>
      </c>
      <c r="AF56" s="145">
        <f t="shared" ref="AF56" si="84">AD56/O56*100</f>
        <v>0</v>
      </c>
      <c r="AG56" s="144">
        <f>J56+AB56</f>
        <v>4</v>
      </c>
      <c r="AH56" s="110" t="str">
        <f t="shared" ref="AH56" si="85">AC56</f>
        <v>Eksemplar</v>
      </c>
      <c r="AI56" s="144">
        <f t="shared" ref="AI56" si="86">L56+AD56</f>
        <v>14615625</v>
      </c>
      <c r="AJ56" s="145">
        <f>AG56/G56*100</f>
        <v>66.666666666666657</v>
      </c>
      <c r="AK56" s="144">
        <f t="shared" ref="AK56" si="87">AI56/I56*100</f>
        <v>4.8718750000000002</v>
      </c>
      <c r="AL56" s="108" t="s">
        <v>15</v>
      </c>
    </row>
    <row r="57" spans="1:40" ht="139.5" hidden="1" x14ac:dyDescent="0.35">
      <c r="A57" s="41"/>
      <c r="B57" s="27" t="s">
        <v>101</v>
      </c>
      <c r="C57" s="27" t="s">
        <v>102</v>
      </c>
      <c r="D57" s="27" t="s">
        <v>94</v>
      </c>
      <c r="E57" s="27" t="s">
        <v>103</v>
      </c>
      <c r="F57" s="27" t="s">
        <v>104</v>
      </c>
      <c r="G57" s="42">
        <v>65</v>
      </c>
      <c r="H57" s="42" t="s">
        <v>122</v>
      </c>
      <c r="I57" s="45">
        <f>SUM(I58:I60)</f>
        <v>266340000</v>
      </c>
      <c r="J57" s="124">
        <f>G57</f>
        <v>65</v>
      </c>
      <c r="K57" s="124" t="str">
        <f t="shared" ref="K57:K63" si="88">H57</f>
        <v>%</v>
      </c>
      <c r="L57" s="124">
        <f>SUM(L58:L60)</f>
        <v>261720120</v>
      </c>
      <c r="M57" s="134"/>
      <c r="N57" s="135"/>
      <c r="O57" s="124"/>
      <c r="P57" s="134"/>
      <c r="Q57" s="135"/>
      <c r="R57" s="12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61">
        <f t="shared" ref="AG57:AG63" si="89">J57</f>
        <v>65</v>
      </c>
      <c r="AH57" s="162" t="str">
        <f t="shared" ref="AH57:AH63" si="90">K57</f>
        <v>%</v>
      </c>
      <c r="AI57" s="163">
        <f t="shared" ref="AI57:AI63" si="91">L57</f>
        <v>261720120</v>
      </c>
      <c r="AJ57" s="164">
        <f t="shared" si="35"/>
        <v>100</v>
      </c>
      <c r="AK57" s="164">
        <f t="shared" si="36"/>
        <v>98.265420139671107</v>
      </c>
      <c r="AL57" s="135" t="s">
        <v>15</v>
      </c>
    </row>
    <row r="58" spans="1:40" ht="62" hidden="1" x14ac:dyDescent="0.35">
      <c r="A58" s="41"/>
      <c r="B58" s="26"/>
      <c r="C58" s="26"/>
      <c r="D58" s="26" t="s">
        <v>95</v>
      </c>
      <c r="E58" s="26" t="s">
        <v>105</v>
      </c>
      <c r="F58" s="26" t="s">
        <v>106</v>
      </c>
      <c r="G58" s="42">
        <v>76</v>
      </c>
      <c r="H58" s="42" t="s">
        <v>127</v>
      </c>
      <c r="I58" s="54">
        <v>81735000</v>
      </c>
      <c r="J58" s="124">
        <f t="shared" ref="J58:J63" si="92">G58</f>
        <v>76</v>
      </c>
      <c r="K58" s="124" t="str">
        <f t="shared" si="88"/>
        <v>OPD</v>
      </c>
      <c r="L58" s="124">
        <v>81393500</v>
      </c>
      <c r="M58" s="134"/>
      <c r="N58" s="135"/>
      <c r="O58" s="124"/>
      <c r="P58" s="134"/>
      <c r="Q58" s="135"/>
      <c r="R58" s="12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61">
        <f t="shared" si="89"/>
        <v>76</v>
      </c>
      <c r="AH58" s="162" t="str">
        <f t="shared" si="90"/>
        <v>OPD</v>
      </c>
      <c r="AI58" s="163">
        <f t="shared" si="91"/>
        <v>81393500</v>
      </c>
      <c r="AJ58" s="164">
        <f t="shared" si="35"/>
        <v>100</v>
      </c>
      <c r="AK58" s="164">
        <f t="shared" si="36"/>
        <v>99.582186333883897</v>
      </c>
      <c r="AL58" s="135" t="s">
        <v>15</v>
      </c>
    </row>
    <row r="59" spans="1:40" ht="62" hidden="1" x14ac:dyDescent="0.35">
      <c r="A59" s="41"/>
      <c r="B59" s="26"/>
      <c r="C59" s="26"/>
      <c r="D59" s="26" t="s">
        <v>96</v>
      </c>
      <c r="E59" s="26" t="s">
        <v>107</v>
      </c>
      <c r="F59" s="26" t="s">
        <v>108</v>
      </c>
      <c r="G59" s="42">
        <v>4</v>
      </c>
      <c r="H59" s="42" t="s">
        <v>120</v>
      </c>
      <c r="I59" s="54">
        <v>116880000</v>
      </c>
      <c r="J59" s="124">
        <f t="shared" si="92"/>
        <v>4</v>
      </c>
      <c r="K59" s="124" t="str">
        <f t="shared" si="88"/>
        <v>Unit</v>
      </c>
      <c r="L59" s="124">
        <v>116451620</v>
      </c>
      <c r="M59" s="134"/>
      <c r="N59" s="135"/>
      <c r="O59" s="124"/>
      <c r="P59" s="134"/>
      <c r="Q59" s="135"/>
      <c r="R59" s="12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61">
        <f t="shared" si="89"/>
        <v>4</v>
      </c>
      <c r="AH59" s="162" t="str">
        <f t="shared" si="90"/>
        <v>Unit</v>
      </c>
      <c r="AI59" s="163">
        <f t="shared" si="91"/>
        <v>116451620</v>
      </c>
      <c r="AJ59" s="164">
        <f t="shared" si="35"/>
        <v>100</v>
      </c>
      <c r="AK59" s="164">
        <f t="shared" si="36"/>
        <v>99.633487337440101</v>
      </c>
      <c r="AL59" s="135" t="s">
        <v>15</v>
      </c>
    </row>
    <row r="60" spans="1:40" ht="93" hidden="1" x14ac:dyDescent="0.35">
      <c r="A60" s="41"/>
      <c r="B60" s="26"/>
      <c r="C60" s="26"/>
      <c r="D60" s="26" t="s">
        <v>100</v>
      </c>
      <c r="E60" s="26" t="s">
        <v>109</v>
      </c>
      <c r="F60" s="26" t="s">
        <v>110</v>
      </c>
      <c r="G60" s="42">
        <v>36</v>
      </c>
      <c r="H60" s="42" t="s">
        <v>128</v>
      </c>
      <c r="I60" s="54">
        <v>67725000</v>
      </c>
      <c r="J60" s="124">
        <f t="shared" si="92"/>
        <v>36</v>
      </c>
      <c r="K60" s="124" t="str">
        <f t="shared" si="88"/>
        <v>Pemdeskel</v>
      </c>
      <c r="L60" s="124">
        <v>63875000</v>
      </c>
      <c r="M60" s="134"/>
      <c r="N60" s="135"/>
      <c r="O60" s="124"/>
      <c r="P60" s="134"/>
      <c r="Q60" s="135"/>
      <c r="R60" s="12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61">
        <f t="shared" si="89"/>
        <v>36</v>
      </c>
      <c r="AH60" s="162" t="str">
        <f t="shared" si="90"/>
        <v>Pemdeskel</v>
      </c>
      <c r="AI60" s="163">
        <f t="shared" si="91"/>
        <v>63875000</v>
      </c>
      <c r="AJ60" s="164">
        <f t="shared" si="35"/>
        <v>100</v>
      </c>
      <c r="AK60" s="164">
        <f t="shared" si="36"/>
        <v>94.315245478036175</v>
      </c>
      <c r="AL60" s="135" t="s">
        <v>15</v>
      </c>
    </row>
    <row r="61" spans="1:40" ht="93" hidden="1" x14ac:dyDescent="0.35">
      <c r="A61" s="41"/>
      <c r="B61" s="27"/>
      <c r="C61" s="27"/>
      <c r="D61" s="27" t="s">
        <v>97</v>
      </c>
      <c r="E61" s="27" t="s">
        <v>111</v>
      </c>
      <c r="F61" s="27" t="s">
        <v>112</v>
      </c>
      <c r="G61" s="42">
        <v>33</v>
      </c>
      <c r="H61" s="42" t="s">
        <v>122</v>
      </c>
      <c r="I61" s="45">
        <f>SUM(I62:I63)</f>
        <v>91000000</v>
      </c>
      <c r="J61" s="124">
        <f t="shared" si="92"/>
        <v>33</v>
      </c>
      <c r="K61" s="124" t="str">
        <f t="shared" si="88"/>
        <v>%</v>
      </c>
      <c r="L61" s="124">
        <f>SUM(L62:L63)</f>
        <v>74216000</v>
      </c>
      <c r="M61" s="134"/>
      <c r="N61" s="135"/>
      <c r="O61" s="124"/>
      <c r="P61" s="134"/>
      <c r="Q61" s="135"/>
      <c r="R61" s="12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61">
        <f t="shared" si="89"/>
        <v>33</v>
      </c>
      <c r="AH61" s="162" t="str">
        <f t="shared" si="90"/>
        <v>%</v>
      </c>
      <c r="AI61" s="163">
        <f t="shared" si="91"/>
        <v>74216000</v>
      </c>
      <c r="AJ61" s="164">
        <f t="shared" si="35"/>
        <v>100</v>
      </c>
      <c r="AK61" s="164">
        <f t="shared" si="36"/>
        <v>81.556043956043951</v>
      </c>
      <c r="AL61" s="135" t="s">
        <v>15</v>
      </c>
    </row>
    <row r="62" spans="1:40" ht="77.5" hidden="1" x14ac:dyDescent="0.35">
      <c r="A62" s="41"/>
      <c r="B62" s="26"/>
      <c r="C62" s="26"/>
      <c r="D62" s="26" t="s">
        <v>98</v>
      </c>
      <c r="E62" s="26" t="s">
        <v>113</v>
      </c>
      <c r="F62" s="26" t="s">
        <v>114</v>
      </c>
      <c r="G62" s="42">
        <v>12</v>
      </c>
      <c r="H62" s="42" t="s">
        <v>127</v>
      </c>
      <c r="I62" s="53">
        <v>55000000</v>
      </c>
      <c r="J62" s="124">
        <f t="shared" si="92"/>
        <v>12</v>
      </c>
      <c r="K62" s="124" t="str">
        <f t="shared" si="88"/>
        <v>OPD</v>
      </c>
      <c r="L62" s="125">
        <v>38937000</v>
      </c>
      <c r="M62" s="134"/>
      <c r="N62" s="135"/>
      <c r="O62" s="124"/>
      <c r="P62" s="134"/>
      <c r="Q62" s="135"/>
      <c r="R62" s="12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61">
        <f t="shared" si="89"/>
        <v>12</v>
      </c>
      <c r="AH62" s="162" t="str">
        <f t="shared" si="90"/>
        <v>OPD</v>
      </c>
      <c r="AI62" s="163">
        <f t="shared" si="91"/>
        <v>38937000</v>
      </c>
      <c r="AJ62" s="164">
        <f t="shared" si="35"/>
        <v>100</v>
      </c>
      <c r="AK62" s="164">
        <f t="shared" si="36"/>
        <v>70.794545454545457</v>
      </c>
      <c r="AL62" s="135" t="s">
        <v>15</v>
      </c>
    </row>
    <row r="63" spans="1:40" ht="62" hidden="1" x14ac:dyDescent="0.35">
      <c r="A63" s="41"/>
      <c r="B63" s="26"/>
      <c r="C63" s="26"/>
      <c r="D63" s="26" t="s">
        <v>99</v>
      </c>
      <c r="E63" s="26" t="s">
        <v>115</v>
      </c>
      <c r="F63" s="26" t="s">
        <v>116</v>
      </c>
      <c r="G63" s="42">
        <v>36</v>
      </c>
      <c r="H63" s="42" t="s">
        <v>127</v>
      </c>
      <c r="I63" s="53">
        <v>36000000</v>
      </c>
      <c r="J63" s="124">
        <f t="shared" si="92"/>
        <v>36</v>
      </c>
      <c r="K63" s="124" t="str">
        <f t="shared" si="88"/>
        <v>OPD</v>
      </c>
      <c r="L63" s="125">
        <v>35279000</v>
      </c>
      <c r="M63" s="134"/>
      <c r="N63" s="135"/>
      <c r="O63" s="124"/>
      <c r="P63" s="134"/>
      <c r="Q63" s="135"/>
      <c r="R63" s="12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61">
        <f t="shared" si="89"/>
        <v>36</v>
      </c>
      <c r="AH63" s="162" t="str">
        <f t="shared" si="90"/>
        <v>OPD</v>
      </c>
      <c r="AI63" s="163">
        <f t="shared" si="91"/>
        <v>35279000</v>
      </c>
      <c r="AJ63" s="164">
        <f t="shared" si="35"/>
        <v>100</v>
      </c>
      <c r="AK63" s="164">
        <f t="shared" si="36"/>
        <v>97.99722222222222</v>
      </c>
      <c r="AL63" s="135" t="s">
        <v>15</v>
      </c>
    </row>
    <row r="64" spans="1:40" s="10" customFormat="1" ht="128.25" customHeight="1" x14ac:dyDescent="0.35">
      <c r="A64" s="55">
        <v>3</v>
      </c>
      <c r="B64" s="86" t="s">
        <v>217</v>
      </c>
      <c r="C64" s="82" t="s">
        <v>218</v>
      </c>
      <c r="D64" s="19" t="s">
        <v>55</v>
      </c>
      <c r="E64" s="3" t="s">
        <v>48</v>
      </c>
      <c r="F64" s="119" t="s">
        <v>219</v>
      </c>
      <c r="G64" s="56">
        <v>12500</v>
      </c>
      <c r="H64" s="56" t="s">
        <v>161</v>
      </c>
      <c r="I64" s="57">
        <f>I65+I69+I71</f>
        <v>1815000000</v>
      </c>
      <c r="J64" s="90">
        <v>11500</v>
      </c>
      <c r="K64" s="90" t="s">
        <v>283</v>
      </c>
      <c r="L64" s="90">
        <f>L65+L69+L71</f>
        <v>241986970</v>
      </c>
      <c r="M64" s="51">
        <v>11500</v>
      </c>
      <c r="N64" s="51" t="str">
        <f t="shared" ref="N64:N73" si="93">H64</f>
        <v>Daftar</v>
      </c>
      <c r="O64" s="90">
        <f>O65+O69+O71</f>
        <v>106549750</v>
      </c>
      <c r="P64" s="51">
        <v>11500</v>
      </c>
      <c r="Q64" s="51" t="str">
        <f t="shared" si="3"/>
        <v>Daftar</v>
      </c>
      <c r="R64" s="90">
        <f>R65+R71+R69</f>
        <v>12840114</v>
      </c>
      <c r="S64" s="51">
        <v>0</v>
      </c>
      <c r="T64" s="51" t="str">
        <f t="shared" ref="T64:T74" si="94">Q64</f>
        <v>Daftar</v>
      </c>
      <c r="U64" s="90">
        <f>U65+U71+U69</f>
        <v>0</v>
      </c>
      <c r="V64" s="51">
        <v>0</v>
      </c>
      <c r="W64" s="51" t="str">
        <f t="shared" ref="W64:W74" si="95">T64</f>
        <v>Daftar</v>
      </c>
      <c r="X64" s="90">
        <f>X65+X71+X69</f>
        <v>0</v>
      </c>
      <c r="Y64" s="51">
        <v>0</v>
      </c>
      <c r="Z64" s="51" t="str">
        <f t="shared" ref="Z64:Z68" si="96">W64</f>
        <v>Daftar</v>
      </c>
      <c r="AA64" s="90">
        <f>AA65+AA71+AA69</f>
        <v>0</v>
      </c>
      <c r="AB64" s="138">
        <f>AVERAGE(P64,S64,V64,Y64)</f>
        <v>2875</v>
      </c>
      <c r="AC64" s="138" t="str">
        <f>Q64</f>
        <v>Daftar</v>
      </c>
      <c r="AD64" s="138">
        <f>R64+U64+X64+AA64</f>
        <v>12840114</v>
      </c>
      <c r="AE64" s="137">
        <f>AB64/M64*100</f>
        <v>25</v>
      </c>
      <c r="AF64" s="137">
        <f t="shared" ref="AF64:AF78" si="97">AD64/O64*100</f>
        <v>12.050815698769824</v>
      </c>
      <c r="AG64" s="138">
        <f t="shared" ref="AG64:AG74" si="98">J64+AB64</f>
        <v>14375</v>
      </c>
      <c r="AH64" s="131" t="str">
        <f t="shared" ref="AH64:AH74" si="99">AC64</f>
        <v>Daftar</v>
      </c>
      <c r="AI64" s="138">
        <f t="shared" ref="AI64:AI73" si="100">L64+AD64</f>
        <v>254827084</v>
      </c>
      <c r="AJ64" s="137">
        <f t="shared" ref="AJ64:AJ73" si="101">AG64/G64*100</f>
        <v>114.99999999999999</v>
      </c>
      <c r="AK64" s="138">
        <f>AI64/I64*100</f>
        <v>14.040059724517906</v>
      </c>
      <c r="AL64" s="51" t="s">
        <v>15</v>
      </c>
      <c r="AM64" s="10">
        <v>236435881</v>
      </c>
      <c r="AN64" s="114">
        <f>AM64-AD64</f>
        <v>223595767</v>
      </c>
    </row>
    <row r="65" spans="1:38" s="10" customFormat="1" ht="111" customHeight="1" x14ac:dyDescent="0.35">
      <c r="A65" s="58"/>
      <c r="B65" s="59"/>
      <c r="C65" s="59"/>
      <c r="D65" s="20" t="s">
        <v>56</v>
      </c>
      <c r="E65" s="2" t="s">
        <v>49</v>
      </c>
      <c r="F65" s="100" t="s">
        <v>135</v>
      </c>
      <c r="G65" s="58">
        <v>33000</v>
      </c>
      <c r="H65" s="58" t="s">
        <v>136</v>
      </c>
      <c r="I65" s="60">
        <f>SUM(I66:I68)</f>
        <v>920000000</v>
      </c>
      <c r="J65" s="101">
        <v>1200</v>
      </c>
      <c r="K65" s="101" t="s">
        <v>136</v>
      </c>
      <c r="L65" s="101">
        <f>SUM(L66:L68)</f>
        <v>93343700</v>
      </c>
      <c r="M65" s="129">
        <v>1400</v>
      </c>
      <c r="N65" s="102" t="str">
        <f t="shared" si="93"/>
        <v>Nomor</v>
      </c>
      <c r="O65" s="101">
        <f>SUM(O66:O68)</f>
        <v>59000000</v>
      </c>
      <c r="P65" s="96">
        <v>350</v>
      </c>
      <c r="Q65" s="102" t="str">
        <f t="shared" si="3"/>
        <v>Nomor</v>
      </c>
      <c r="R65" s="101">
        <f>SUM(R66:R68)</f>
        <v>12071994</v>
      </c>
      <c r="S65" s="96">
        <v>350</v>
      </c>
      <c r="T65" s="102" t="str">
        <f t="shared" si="94"/>
        <v>Nomor</v>
      </c>
      <c r="U65" s="101">
        <f>SUM(U66:U68)</f>
        <v>0</v>
      </c>
      <c r="V65" s="96">
        <v>350</v>
      </c>
      <c r="W65" s="102" t="str">
        <f t="shared" si="95"/>
        <v>Nomor</v>
      </c>
      <c r="X65" s="101">
        <f>SUM(X66:X68)</f>
        <v>0</v>
      </c>
      <c r="Y65" s="96">
        <v>350</v>
      </c>
      <c r="Z65" s="102" t="str">
        <f t="shared" si="96"/>
        <v>Nomor</v>
      </c>
      <c r="AA65" s="101">
        <f>SUM(AA66:AA68)</f>
        <v>0</v>
      </c>
      <c r="AB65" s="139">
        <f>P65+S65+V65+Y65</f>
        <v>1400</v>
      </c>
      <c r="AC65" s="139" t="str">
        <f>Q65</f>
        <v>Nomor</v>
      </c>
      <c r="AD65" s="139">
        <f t="shared" ref="AD65:AD73" si="102">R65+U65+X65+AA65</f>
        <v>12071994</v>
      </c>
      <c r="AE65" s="140">
        <f>AB65/M65*100</f>
        <v>100</v>
      </c>
      <c r="AF65" s="140">
        <f t="shared" si="97"/>
        <v>20.461006779661016</v>
      </c>
      <c r="AG65" s="139">
        <f t="shared" si="98"/>
        <v>2600</v>
      </c>
      <c r="AH65" s="141" t="str">
        <f t="shared" si="99"/>
        <v>Nomor</v>
      </c>
      <c r="AI65" s="139">
        <f t="shared" si="100"/>
        <v>105415694</v>
      </c>
      <c r="AJ65" s="140">
        <f t="shared" si="101"/>
        <v>7.878787878787878</v>
      </c>
      <c r="AK65" s="139">
        <f t="shared" ref="AK65:AK73" si="103">AI65/I65*100</f>
        <v>11.458227608695653</v>
      </c>
      <c r="AL65" s="102" t="s">
        <v>15</v>
      </c>
    </row>
    <row r="66" spans="1:38" s="10" customFormat="1" ht="75" customHeight="1" x14ac:dyDescent="0.35">
      <c r="A66" s="71"/>
      <c r="B66" s="72"/>
      <c r="C66" s="72"/>
      <c r="D66" s="48" t="s">
        <v>156</v>
      </c>
      <c r="E66" s="200" t="s">
        <v>248</v>
      </c>
      <c r="F66" s="78" t="s">
        <v>155</v>
      </c>
      <c r="G66" s="75">
        <v>390</v>
      </c>
      <c r="H66" s="75" t="s">
        <v>168</v>
      </c>
      <c r="I66" s="76">
        <v>290000000</v>
      </c>
      <c r="J66" s="122">
        <v>120</v>
      </c>
      <c r="K66" s="122" t="s">
        <v>168</v>
      </c>
      <c r="L66" s="122">
        <v>29193150</v>
      </c>
      <c r="M66" s="267">
        <v>140</v>
      </c>
      <c r="N66" s="130" t="s">
        <v>168</v>
      </c>
      <c r="O66" s="122">
        <v>13000000</v>
      </c>
      <c r="P66" s="148">
        <v>20</v>
      </c>
      <c r="Q66" s="108" t="str">
        <f t="shared" ref="Q66" si="104">N66</f>
        <v>Berkas</v>
      </c>
      <c r="R66" s="207">
        <v>294894</v>
      </c>
      <c r="S66" s="148">
        <v>20</v>
      </c>
      <c r="T66" s="108" t="str">
        <f t="shared" ref="T66" si="105">Q66</f>
        <v>Berkas</v>
      </c>
      <c r="U66" s="142"/>
      <c r="V66" s="107">
        <v>0</v>
      </c>
      <c r="W66" s="108" t="str">
        <f t="shared" ref="W66" si="106">T66</f>
        <v>Berkas</v>
      </c>
      <c r="X66" s="142"/>
      <c r="Y66" s="107">
        <v>100</v>
      </c>
      <c r="Z66" s="108" t="str">
        <f t="shared" ref="Z66" si="107">W66</f>
        <v>Berkas</v>
      </c>
      <c r="AA66" s="143"/>
      <c r="AB66" s="144">
        <f>P66+S66+V66+Y66</f>
        <v>140</v>
      </c>
      <c r="AC66" s="144" t="str">
        <f t="shared" ref="AC66" si="108">Q66</f>
        <v>Berkas</v>
      </c>
      <c r="AD66" s="144">
        <f>R66+U66+X66+AA66</f>
        <v>294894</v>
      </c>
      <c r="AE66" s="145">
        <f t="shared" ref="AE66" si="109">AB66/M66*100</f>
        <v>100</v>
      </c>
      <c r="AF66" s="145">
        <f>AD66/O66*100</f>
        <v>2.2684153846153845</v>
      </c>
      <c r="AG66" s="144">
        <f t="shared" ref="AG66" si="110">J66+AB66</f>
        <v>260</v>
      </c>
      <c r="AH66" s="110" t="str">
        <f t="shared" ref="AH66" si="111">AC66</f>
        <v>Berkas</v>
      </c>
      <c r="AI66" s="144">
        <f t="shared" ref="AI66" si="112">L66+AD66</f>
        <v>29488044</v>
      </c>
      <c r="AJ66" s="145">
        <f t="shared" ref="AJ66" si="113">AG66/G66*100</f>
        <v>66.666666666666657</v>
      </c>
      <c r="AK66" s="144">
        <f t="shared" ref="AK66" si="114">AI66/I66*100</f>
        <v>10.168291034482758</v>
      </c>
      <c r="AL66" s="108" t="s">
        <v>15</v>
      </c>
    </row>
    <row r="67" spans="1:38" s="1" customFormat="1" ht="90" customHeight="1" x14ac:dyDescent="0.35">
      <c r="A67" s="5"/>
      <c r="B67" s="8"/>
      <c r="C67" s="8"/>
      <c r="D67" s="48" t="s">
        <v>57</v>
      </c>
      <c r="E67" s="49" t="s">
        <v>50</v>
      </c>
      <c r="F67" s="77" t="s">
        <v>157</v>
      </c>
      <c r="G67" s="46">
        <v>360</v>
      </c>
      <c r="H67" s="46" t="s">
        <v>168</v>
      </c>
      <c r="I67" s="47">
        <v>355000000</v>
      </c>
      <c r="J67" s="68">
        <v>100</v>
      </c>
      <c r="K67" s="68" t="s">
        <v>168</v>
      </c>
      <c r="L67" s="68">
        <v>29409129</v>
      </c>
      <c r="M67" s="108">
        <v>140</v>
      </c>
      <c r="N67" s="108" t="str">
        <f t="shared" si="93"/>
        <v>Berkas</v>
      </c>
      <c r="O67" s="109">
        <v>18000000</v>
      </c>
      <c r="P67" s="107">
        <v>15</v>
      </c>
      <c r="Q67" s="108" t="str">
        <f t="shared" si="3"/>
        <v>Berkas</v>
      </c>
      <c r="R67" s="207">
        <v>11777100</v>
      </c>
      <c r="S67" s="107">
        <v>15</v>
      </c>
      <c r="T67" s="108" t="str">
        <f t="shared" si="94"/>
        <v>Berkas</v>
      </c>
      <c r="U67" s="142"/>
      <c r="V67" s="107">
        <v>20</v>
      </c>
      <c r="W67" s="108" t="str">
        <f t="shared" si="95"/>
        <v>Berkas</v>
      </c>
      <c r="X67" s="204"/>
      <c r="Y67" s="107">
        <v>50</v>
      </c>
      <c r="Z67" s="108" t="str">
        <f t="shared" si="96"/>
        <v>Berkas</v>
      </c>
      <c r="AA67" s="143"/>
      <c r="AB67" s="144">
        <f>P67+S67+V67+Y67</f>
        <v>100</v>
      </c>
      <c r="AC67" s="144" t="str">
        <f t="shared" ref="AC67:AC68" si="115">Q67</f>
        <v>Berkas</v>
      </c>
      <c r="AD67" s="144">
        <f>R67+U67+X67+AA67</f>
        <v>11777100</v>
      </c>
      <c r="AE67" s="145">
        <f t="shared" ref="AE67:AE73" si="116">AB67/M67*100</f>
        <v>71.428571428571431</v>
      </c>
      <c r="AF67" s="145">
        <f>AD67/O67*100</f>
        <v>65.428333333333327</v>
      </c>
      <c r="AG67" s="144">
        <f t="shared" si="98"/>
        <v>200</v>
      </c>
      <c r="AH67" s="110" t="str">
        <f t="shared" si="99"/>
        <v>Berkas</v>
      </c>
      <c r="AI67" s="144">
        <f t="shared" si="100"/>
        <v>41186229</v>
      </c>
      <c r="AJ67" s="145">
        <f t="shared" si="101"/>
        <v>55.555555555555557</v>
      </c>
      <c r="AK67" s="144">
        <f t="shared" si="103"/>
        <v>11.601754647887324</v>
      </c>
      <c r="AL67" s="108" t="s">
        <v>15</v>
      </c>
    </row>
    <row r="68" spans="1:38" s="1" customFormat="1" ht="87.75" customHeight="1" x14ac:dyDescent="0.35">
      <c r="A68" s="5"/>
      <c r="B68" s="8"/>
      <c r="C68" s="8"/>
      <c r="D68" s="48" t="s">
        <v>58</v>
      </c>
      <c r="E68" s="268" t="s">
        <v>51</v>
      </c>
      <c r="F68" s="77" t="s">
        <v>158</v>
      </c>
      <c r="G68" s="46">
        <v>45</v>
      </c>
      <c r="H68" s="46" t="s">
        <v>192</v>
      </c>
      <c r="I68" s="47">
        <v>275000000</v>
      </c>
      <c r="J68" s="68">
        <v>15</v>
      </c>
      <c r="K68" s="68" t="s">
        <v>192</v>
      </c>
      <c r="L68" s="68">
        <v>34741421</v>
      </c>
      <c r="M68" s="108">
        <v>15</v>
      </c>
      <c r="N68" s="108" t="str">
        <f t="shared" si="93"/>
        <v>Laporan</v>
      </c>
      <c r="O68" s="109">
        <v>28000000</v>
      </c>
      <c r="P68" s="107">
        <v>3</v>
      </c>
      <c r="Q68" s="108" t="str">
        <f t="shared" si="3"/>
        <v>Laporan</v>
      </c>
      <c r="R68" s="68"/>
      <c r="S68" s="107">
        <v>3</v>
      </c>
      <c r="T68" s="108" t="str">
        <f t="shared" si="94"/>
        <v>Laporan</v>
      </c>
      <c r="U68" s="142"/>
      <c r="V68" s="107">
        <v>4</v>
      </c>
      <c r="W68" s="108" t="str">
        <f t="shared" si="95"/>
        <v>Laporan</v>
      </c>
      <c r="X68" s="198"/>
      <c r="Y68" s="147">
        <v>5</v>
      </c>
      <c r="Z68" s="108" t="str">
        <f t="shared" si="96"/>
        <v>Laporan</v>
      </c>
      <c r="AA68" s="143"/>
      <c r="AB68" s="144">
        <f t="shared" ref="AB68:AB72" si="117">P68+S68+V68+Y68</f>
        <v>15</v>
      </c>
      <c r="AC68" s="144" t="str">
        <f t="shared" si="115"/>
        <v>Laporan</v>
      </c>
      <c r="AD68" s="144">
        <f t="shared" si="102"/>
        <v>0</v>
      </c>
      <c r="AE68" s="145">
        <f t="shared" si="116"/>
        <v>100</v>
      </c>
      <c r="AF68" s="145">
        <f t="shared" si="97"/>
        <v>0</v>
      </c>
      <c r="AG68" s="144">
        <f t="shared" si="98"/>
        <v>30</v>
      </c>
      <c r="AH68" s="110" t="str">
        <f t="shared" si="99"/>
        <v>Laporan</v>
      </c>
      <c r="AI68" s="144">
        <f t="shared" si="100"/>
        <v>34741421</v>
      </c>
      <c r="AJ68" s="145">
        <f t="shared" si="101"/>
        <v>66.666666666666657</v>
      </c>
      <c r="AK68" s="144">
        <f t="shared" si="103"/>
        <v>12.633243999999999</v>
      </c>
      <c r="AL68" s="108" t="s">
        <v>15</v>
      </c>
    </row>
    <row r="69" spans="1:38" s="1" customFormat="1" ht="87.75" customHeight="1" x14ac:dyDescent="0.35">
      <c r="A69" s="5"/>
      <c r="B69" s="8"/>
      <c r="C69" s="8"/>
      <c r="D69" s="20" t="s">
        <v>159</v>
      </c>
      <c r="E69" s="79" t="s">
        <v>220</v>
      </c>
      <c r="F69" s="79" t="s">
        <v>160</v>
      </c>
      <c r="G69" s="58">
        <v>3</v>
      </c>
      <c r="H69" s="58" t="s">
        <v>161</v>
      </c>
      <c r="I69" s="60">
        <f>SUM(I70)</f>
        <v>285000000</v>
      </c>
      <c r="J69" s="101">
        <v>1</v>
      </c>
      <c r="K69" s="101" t="s">
        <v>161</v>
      </c>
      <c r="L69" s="101">
        <f>SUM(L70)</f>
        <v>43875700</v>
      </c>
      <c r="M69" s="102">
        <v>1</v>
      </c>
      <c r="N69" s="102" t="str">
        <f>H69</f>
        <v>Daftar</v>
      </c>
      <c r="O69" s="101">
        <f>SUM(O70)</f>
        <v>16000000</v>
      </c>
      <c r="P69" s="102">
        <v>0</v>
      </c>
      <c r="Q69" s="141" t="str">
        <f>N69</f>
        <v>Daftar</v>
      </c>
      <c r="R69" s="101">
        <f>R70</f>
        <v>0</v>
      </c>
      <c r="S69" s="102">
        <v>0</v>
      </c>
      <c r="T69" s="102" t="str">
        <f>N69</f>
        <v>Daftar</v>
      </c>
      <c r="U69" s="101">
        <f>U70</f>
        <v>0</v>
      </c>
      <c r="V69" s="102">
        <v>0</v>
      </c>
      <c r="W69" s="141" t="str">
        <f>Q69</f>
        <v>Daftar</v>
      </c>
      <c r="X69" s="101">
        <f>X70</f>
        <v>0</v>
      </c>
      <c r="Y69" s="96">
        <v>1</v>
      </c>
      <c r="Z69" s="141" t="str">
        <f>W69</f>
        <v>Daftar</v>
      </c>
      <c r="AA69" s="101">
        <f>AA70</f>
        <v>0</v>
      </c>
      <c r="AB69" s="139">
        <f>P69+S69+V69+Y69</f>
        <v>1</v>
      </c>
      <c r="AC69" s="139" t="str">
        <f>Z69</f>
        <v>Daftar</v>
      </c>
      <c r="AD69" s="139">
        <f>R69+U69+X69+AA69</f>
        <v>0</v>
      </c>
      <c r="AE69" s="140">
        <f>AB69/M69*100</f>
        <v>100</v>
      </c>
      <c r="AF69" s="140">
        <f t="shared" ref="AF69" si="118">AD69/O69*100</f>
        <v>0</v>
      </c>
      <c r="AG69" s="139">
        <f t="shared" ref="AG69" si="119">J69+AB69</f>
        <v>2</v>
      </c>
      <c r="AH69" s="133" t="str">
        <f t="shared" si="99"/>
        <v>Daftar</v>
      </c>
      <c r="AI69" s="139">
        <f t="shared" ref="AI69" si="120">L69+AD69</f>
        <v>43875700</v>
      </c>
      <c r="AJ69" s="140">
        <f t="shared" ref="AJ69" si="121">AG69/G69*100</f>
        <v>66.666666666666657</v>
      </c>
      <c r="AK69" s="139">
        <f t="shared" ref="AK69" si="122">AI69/I69*100</f>
        <v>15.394982456140353</v>
      </c>
      <c r="AL69" s="102" t="s">
        <v>15</v>
      </c>
    </row>
    <row r="70" spans="1:38" s="1" customFormat="1" ht="131.25" customHeight="1" x14ac:dyDescent="0.35">
      <c r="A70" s="5"/>
      <c r="B70" s="8"/>
      <c r="C70" s="8"/>
      <c r="D70" s="83" t="s">
        <v>305</v>
      </c>
      <c r="E70" s="266" t="s">
        <v>303</v>
      </c>
      <c r="F70" s="77" t="s">
        <v>304</v>
      </c>
      <c r="G70" s="46">
        <v>330</v>
      </c>
      <c r="H70" s="46" t="s">
        <v>221</v>
      </c>
      <c r="I70" s="47">
        <v>285000000</v>
      </c>
      <c r="J70" s="68">
        <v>100</v>
      </c>
      <c r="K70" s="68" t="s">
        <v>221</v>
      </c>
      <c r="L70" s="68">
        <v>43875700</v>
      </c>
      <c r="M70" s="108">
        <v>120</v>
      </c>
      <c r="N70" s="108" t="str">
        <f>H70</f>
        <v xml:space="preserve">Arsip </v>
      </c>
      <c r="O70" s="109">
        <v>16000000</v>
      </c>
      <c r="P70" s="107">
        <v>25</v>
      </c>
      <c r="Q70" s="108" t="str">
        <f t="shared" ref="Q70" si="123">N70</f>
        <v xml:space="preserve">Arsip </v>
      </c>
      <c r="R70" s="68"/>
      <c r="S70" s="107">
        <v>25</v>
      </c>
      <c r="T70" s="108" t="str">
        <f t="shared" ref="T70" si="124">Q70</f>
        <v xml:space="preserve">Arsip </v>
      </c>
      <c r="U70" s="142"/>
      <c r="V70" s="107">
        <v>20</v>
      </c>
      <c r="W70" s="108" t="str">
        <f t="shared" ref="W70" si="125">T70</f>
        <v xml:space="preserve">Arsip </v>
      </c>
      <c r="X70" s="198"/>
      <c r="Y70" s="147">
        <v>50</v>
      </c>
      <c r="Z70" s="108" t="str">
        <f t="shared" ref="Z70" si="126">W70</f>
        <v xml:space="preserve">Arsip </v>
      </c>
      <c r="AA70" s="143"/>
      <c r="AB70" s="144">
        <f t="shared" ref="AB70" si="127">P70+S70+V70+Y70</f>
        <v>120</v>
      </c>
      <c r="AC70" s="144" t="str">
        <f t="shared" ref="AC70" si="128">Q70</f>
        <v xml:space="preserve">Arsip </v>
      </c>
      <c r="AD70" s="144">
        <f t="shared" ref="AD70" si="129">R70+U70+X70+AA70</f>
        <v>0</v>
      </c>
      <c r="AE70" s="145">
        <f t="shared" ref="AE70" si="130">AB70/M70*100</f>
        <v>100</v>
      </c>
      <c r="AF70" s="145">
        <f t="shared" ref="AF70" si="131">AD70/O70*100</f>
        <v>0</v>
      </c>
      <c r="AG70" s="144">
        <f t="shared" ref="AG70" si="132">J70+AB70</f>
        <v>220</v>
      </c>
      <c r="AH70" s="110" t="str">
        <f t="shared" ref="AH70" si="133">AC70</f>
        <v xml:space="preserve">Arsip </v>
      </c>
      <c r="AI70" s="144">
        <f t="shared" ref="AI70" si="134">L70+AD70</f>
        <v>43875700</v>
      </c>
      <c r="AJ70" s="145">
        <f t="shared" ref="AJ70" si="135">AG70/G70*100</f>
        <v>66.666666666666657</v>
      </c>
      <c r="AK70" s="144">
        <f t="shared" ref="AK70" si="136">AI70/I70*100</f>
        <v>15.394982456140353</v>
      </c>
      <c r="AL70" s="108" t="s">
        <v>15</v>
      </c>
    </row>
    <row r="71" spans="1:38" s="10" customFormat="1" ht="93" x14ac:dyDescent="0.35">
      <c r="A71" s="58"/>
      <c r="B71" s="59"/>
      <c r="C71" s="59"/>
      <c r="D71" s="20" t="s">
        <v>59</v>
      </c>
      <c r="E71" s="2" t="s">
        <v>52</v>
      </c>
      <c r="F71" s="9" t="s">
        <v>117</v>
      </c>
      <c r="G71" s="58">
        <v>1500</v>
      </c>
      <c r="H71" s="58" t="s">
        <v>129</v>
      </c>
      <c r="I71" s="60">
        <f>SUM(I72:I73)</f>
        <v>610000000</v>
      </c>
      <c r="J71" s="96">
        <v>500</v>
      </c>
      <c r="K71" s="102" t="s">
        <v>129</v>
      </c>
      <c r="L71" s="101">
        <f>SUM(L72:L73)</f>
        <v>104767570</v>
      </c>
      <c r="M71" s="102">
        <v>500</v>
      </c>
      <c r="N71" s="102" t="str">
        <f t="shared" si="93"/>
        <v>Doskripsi SIKN</v>
      </c>
      <c r="O71" s="101">
        <f>SUM(O72:O73)</f>
        <v>31549750</v>
      </c>
      <c r="P71" s="96">
        <v>125</v>
      </c>
      <c r="Q71" s="102" t="str">
        <f t="shared" si="3"/>
        <v>Doskripsi SIKN</v>
      </c>
      <c r="R71" s="101">
        <f>SUM(R72:R73)</f>
        <v>768120</v>
      </c>
      <c r="S71" s="96">
        <v>125</v>
      </c>
      <c r="T71" s="102" t="str">
        <f t="shared" si="94"/>
        <v>Doskripsi SIKN</v>
      </c>
      <c r="U71" s="101">
        <f>SUM(U72:U73)</f>
        <v>0</v>
      </c>
      <c r="V71" s="96">
        <v>125</v>
      </c>
      <c r="W71" s="102" t="str">
        <f t="shared" si="95"/>
        <v>Doskripsi SIKN</v>
      </c>
      <c r="X71" s="101">
        <f>SUM(X72:X73)</f>
        <v>0</v>
      </c>
      <c r="Y71" s="96">
        <v>125</v>
      </c>
      <c r="Z71" s="102" t="str">
        <f t="shared" ref="Z71:Z74" si="137">W71</f>
        <v>Doskripsi SIKN</v>
      </c>
      <c r="AA71" s="101">
        <f>SUM(AA72:AA73)</f>
        <v>0</v>
      </c>
      <c r="AB71" s="139">
        <f t="shared" si="117"/>
        <v>500</v>
      </c>
      <c r="AC71" s="139" t="str">
        <f>Q71</f>
        <v>Doskripsi SIKN</v>
      </c>
      <c r="AD71" s="139">
        <f t="shared" si="102"/>
        <v>768120</v>
      </c>
      <c r="AE71" s="140">
        <f>AB71/M71*100</f>
        <v>100</v>
      </c>
      <c r="AF71" s="140">
        <f t="shared" si="97"/>
        <v>2.434631019263227</v>
      </c>
      <c r="AG71" s="139">
        <f t="shared" si="98"/>
        <v>1000</v>
      </c>
      <c r="AH71" s="141" t="str">
        <f t="shared" si="99"/>
        <v>Doskripsi SIKN</v>
      </c>
      <c r="AI71" s="139">
        <f t="shared" si="100"/>
        <v>105535690</v>
      </c>
      <c r="AJ71" s="140">
        <f t="shared" si="101"/>
        <v>66.666666666666657</v>
      </c>
      <c r="AK71" s="139">
        <f t="shared" si="103"/>
        <v>17.300932786885244</v>
      </c>
      <c r="AL71" s="102" t="s">
        <v>15</v>
      </c>
    </row>
    <row r="72" spans="1:38" s="1" customFormat="1" ht="132" customHeight="1" x14ac:dyDescent="0.35">
      <c r="A72" s="5"/>
      <c r="B72" s="8"/>
      <c r="C72" s="8"/>
      <c r="D72" s="48" t="s">
        <v>61</v>
      </c>
      <c r="E72" s="49" t="s">
        <v>54</v>
      </c>
      <c r="F72" s="77" t="s">
        <v>162</v>
      </c>
      <c r="G72" s="46">
        <v>300</v>
      </c>
      <c r="H72" s="46" t="s">
        <v>222</v>
      </c>
      <c r="I72" s="47">
        <v>370000000</v>
      </c>
      <c r="J72" s="68">
        <v>75</v>
      </c>
      <c r="K72" s="68" t="s">
        <v>222</v>
      </c>
      <c r="L72" s="68">
        <v>48271132</v>
      </c>
      <c r="M72" s="108">
        <v>125</v>
      </c>
      <c r="N72" s="108" t="str">
        <f t="shared" si="93"/>
        <v>Pengguna</v>
      </c>
      <c r="O72" s="109">
        <v>15725050</v>
      </c>
      <c r="P72" s="107">
        <v>10</v>
      </c>
      <c r="Q72" s="108" t="str">
        <f t="shared" si="3"/>
        <v>Pengguna</v>
      </c>
      <c r="R72" s="207">
        <v>244200</v>
      </c>
      <c r="S72" s="107">
        <v>20</v>
      </c>
      <c r="T72" s="108" t="str">
        <f t="shared" si="94"/>
        <v>Pengguna</v>
      </c>
      <c r="U72" s="142"/>
      <c r="V72" s="107">
        <v>20</v>
      </c>
      <c r="W72" s="108" t="str">
        <f t="shared" si="95"/>
        <v>Pengguna</v>
      </c>
      <c r="X72" s="142"/>
      <c r="Y72" s="107">
        <v>15</v>
      </c>
      <c r="Z72" s="108" t="str">
        <f t="shared" si="137"/>
        <v>Pengguna</v>
      </c>
      <c r="AA72" s="143"/>
      <c r="AB72" s="144">
        <f t="shared" si="117"/>
        <v>65</v>
      </c>
      <c r="AC72" s="144" t="str">
        <f t="shared" ref="AC72:AC74" si="138">Q72</f>
        <v>Pengguna</v>
      </c>
      <c r="AD72" s="144">
        <f t="shared" si="102"/>
        <v>244200</v>
      </c>
      <c r="AE72" s="145">
        <f t="shared" si="116"/>
        <v>52</v>
      </c>
      <c r="AF72" s="145">
        <f t="shared" si="97"/>
        <v>1.5529362386765067</v>
      </c>
      <c r="AG72" s="144">
        <f t="shared" si="98"/>
        <v>140</v>
      </c>
      <c r="AH72" s="110" t="str">
        <f t="shared" si="99"/>
        <v>Pengguna</v>
      </c>
      <c r="AI72" s="144">
        <f t="shared" si="100"/>
        <v>48515332</v>
      </c>
      <c r="AJ72" s="145">
        <f t="shared" si="101"/>
        <v>46.666666666666664</v>
      </c>
      <c r="AK72" s="144">
        <f t="shared" si="103"/>
        <v>13.112251891891891</v>
      </c>
      <c r="AL72" s="108" t="s">
        <v>15</v>
      </c>
    </row>
    <row r="73" spans="1:38" s="1" customFormat="1" ht="139.5" customHeight="1" x14ac:dyDescent="0.35">
      <c r="A73" s="5"/>
      <c r="B73" s="8"/>
      <c r="C73" s="8"/>
      <c r="D73" s="48" t="s">
        <v>60</v>
      </c>
      <c r="E73" s="49" t="s">
        <v>53</v>
      </c>
      <c r="F73" s="77" t="s">
        <v>163</v>
      </c>
      <c r="G73" s="46">
        <v>54</v>
      </c>
      <c r="H73" s="46" t="s">
        <v>192</v>
      </c>
      <c r="I73" s="47">
        <v>240000000</v>
      </c>
      <c r="J73" s="68">
        <v>18</v>
      </c>
      <c r="K73" s="68" t="s">
        <v>192</v>
      </c>
      <c r="L73" s="68">
        <v>56496438</v>
      </c>
      <c r="M73" s="108">
        <v>18</v>
      </c>
      <c r="N73" s="108" t="str">
        <f t="shared" si="93"/>
        <v>Laporan</v>
      </c>
      <c r="O73" s="109">
        <v>15824700</v>
      </c>
      <c r="P73" s="107">
        <v>0</v>
      </c>
      <c r="Q73" s="108" t="str">
        <f t="shared" si="3"/>
        <v>Laporan</v>
      </c>
      <c r="R73" s="206">
        <v>523920</v>
      </c>
      <c r="S73" s="107">
        <v>4</v>
      </c>
      <c r="T73" s="108" t="str">
        <f t="shared" si="94"/>
        <v>Laporan</v>
      </c>
      <c r="U73" s="142"/>
      <c r="V73" s="107">
        <v>4</v>
      </c>
      <c r="W73" s="108" t="str">
        <f t="shared" si="95"/>
        <v>Laporan</v>
      </c>
      <c r="X73" s="198"/>
      <c r="Y73" s="189">
        <v>10</v>
      </c>
      <c r="Z73" s="108" t="str">
        <f t="shared" si="137"/>
        <v>Laporan</v>
      </c>
      <c r="AA73" s="143"/>
      <c r="AB73" s="144">
        <f>P73+S73+V73+Y73</f>
        <v>18</v>
      </c>
      <c r="AC73" s="144" t="str">
        <f t="shared" si="138"/>
        <v>Laporan</v>
      </c>
      <c r="AD73" s="144">
        <f t="shared" si="102"/>
        <v>523920</v>
      </c>
      <c r="AE73" s="145">
        <f t="shared" si="116"/>
        <v>100</v>
      </c>
      <c r="AF73" s="145">
        <f t="shared" si="97"/>
        <v>3.310773663955715</v>
      </c>
      <c r="AG73" s="144">
        <f t="shared" si="98"/>
        <v>36</v>
      </c>
      <c r="AH73" s="110" t="str">
        <f t="shared" si="99"/>
        <v>Laporan</v>
      </c>
      <c r="AI73" s="144">
        <f t="shared" si="100"/>
        <v>57020358</v>
      </c>
      <c r="AJ73" s="145">
        <f t="shared" si="101"/>
        <v>66.666666666666657</v>
      </c>
      <c r="AK73" s="144">
        <f t="shared" si="103"/>
        <v>23.7584825</v>
      </c>
      <c r="AL73" s="108" t="s">
        <v>15</v>
      </c>
    </row>
    <row r="74" spans="1:38" s="1" customFormat="1" ht="154.5" customHeight="1" x14ac:dyDescent="0.35">
      <c r="A74" s="35"/>
      <c r="B74" s="36"/>
      <c r="C74" s="36"/>
      <c r="D74" s="19" t="s">
        <v>165</v>
      </c>
      <c r="E74" s="82" t="s">
        <v>164</v>
      </c>
      <c r="F74" s="86" t="s">
        <v>223</v>
      </c>
      <c r="G74" s="56">
        <v>52.17</v>
      </c>
      <c r="H74" s="84" t="s">
        <v>122</v>
      </c>
      <c r="I74" s="57">
        <f>I75</f>
        <v>600000000</v>
      </c>
      <c r="J74" s="90">
        <v>17.54</v>
      </c>
      <c r="K74" s="90" t="s">
        <v>122</v>
      </c>
      <c r="L74" s="90">
        <f>L75</f>
        <v>39047878</v>
      </c>
      <c r="M74" s="51">
        <v>17.39</v>
      </c>
      <c r="N74" s="51" t="str">
        <f>H74</f>
        <v>%</v>
      </c>
      <c r="O74" s="90">
        <f>O75</f>
        <v>15625000</v>
      </c>
      <c r="P74" s="152">
        <v>17.39</v>
      </c>
      <c r="Q74" s="154" t="str">
        <f>N74</f>
        <v>%</v>
      </c>
      <c r="R74" s="90">
        <f>R75</f>
        <v>0</v>
      </c>
      <c r="S74" s="152">
        <v>0</v>
      </c>
      <c r="T74" s="154" t="str">
        <f t="shared" si="94"/>
        <v>%</v>
      </c>
      <c r="U74" s="126">
        <f>U75</f>
        <v>0</v>
      </c>
      <c r="V74" s="152"/>
      <c r="W74" s="154" t="str">
        <f t="shared" si="95"/>
        <v>%</v>
      </c>
      <c r="X74" s="156">
        <f>X75</f>
        <v>0</v>
      </c>
      <c r="Y74" s="152"/>
      <c r="Z74" s="154" t="str">
        <f t="shared" si="137"/>
        <v>%</v>
      </c>
      <c r="AA74" s="165">
        <f>AA75</f>
        <v>0</v>
      </c>
      <c r="AB74" s="137">
        <f>AVERAGE(P74,S74,V74,Y74)</f>
        <v>8.6950000000000003</v>
      </c>
      <c r="AC74" s="157" t="str">
        <f t="shared" si="138"/>
        <v>%</v>
      </c>
      <c r="AD74" s="138">
        <f>R74+U74+X74+AA74</f>
        <v>0</v>
      </c>
      <c r="AE74" s="137">
        <f>AB74/M74*100</f>
        <v>50</v>
      </c>
      <c r="AF74" s="137">
        <f t="shared" si="97"/>
        <v>0</v>
      </c>
      <c r="AG74" s="138">
        <f t="shared" si="98"/>
        <v>26.234999999999999</v>
      </c>
      <c r="AH74" s="131" t="str">
        <f t="shared" si="99"/>
        <v>%</v>
      </c>
      <c r="AI74" s="138">
        <f t="shared" ref="AI74" si="139">L74+AD74</f>
        <v>39047878</v>
      </c>
      <c r="AJ74" s="137">
        <f t="shared" ref="AJ74" si="140">AG74/G74*100</f>
        <v>50.287521564117313</v>
      </c>
      <c r="AK74" s="138">
        <f>AI74/I74*100</f>
        <v>6.5079796666666665</v>
      </c>
      <c r="AL74" s="51" t="s">
        <v>15</v>
      </c>
    </row>
    <row r="75" spans="1:38" s="1" customFormat="1" ht="188.25" customHeight="1" x14ac:dyDescent="0.35">
      <c r="A75" s="35"/>
      <c r="B75" s="36"/>
      <c r="C75" s="36"/>
      <c r="D75" s="20" t="s">
        <v>170</v>
      </c>
      <c r="E75" s="269" t="s">
        <v>166</v>
      </c>
      <c r="F75" s="85" t="s">
        <v>171</v>
      </c>
      <c r="G75" s="80">
        <v>12</v>
      </c>
      <c r="H75" s="58" t="s">
        <v>127</v>
      </c>
      <c r="I75" s="60">
        <f>SUM(I76:I77)</f>
        <v>600000000</v>
      </c>
      <c r="J75" s="101">
        <v>4</v>
      </c>
      <c r="K75" s="101" t="s">
        <v>127</v>
      </c>
      <c r="L75" s="101">
        <f>SUM(L76:L77)</f>
        <v>39047878</v>
      </c>
      <c r="M75" s="102">
        <v>4</v>
      </c>
      <c r="N75" s="96" t="s">
        <v>127</v>
      </c>
      <c r="O75" s="101">
        <f>SUM(O76:O77)</f>
        <v>15625000</v>
      </c>
      <c r="P75" s="96">
        <v>1</v>
      </c>
      <c r="Q75" s="102" t="str">
        <f t="shared" ref="Q75:Q77" si="141">N75</f>
        <v>OPD</v>
      </c>
      <c r="R75" s="101">
        <f>SUM(R76:R77)</f>
        <v>0</v>
      </c>
      <c r="S75" s="96">
        <v>1</v>
      </c>
      <c r="T75" s="102" t="str">
        <f t="shared" ref="T75:T77" si="142">Q75</f>
        <v>OPD</v>
      </c>
      <c r="U75" s="101">
        <f>SUM(U76:U77)</f>
        <v>0</v>
      </c>
      <c r="V75" s="96">
        <v>1</v>
      </c>
      <c r="W75" s="102" t="str">
        <f t="shared" ref="W75:W77" si="143">T75</f>
        <v>OPD</v>
      </c>
      <c r="X75" s="101">
        <f>SUM(X76:X77)</f>
        <v>0</v>
      </c>
      <c r="Y75" s="96">
        <v>1</v>
      </c>
      <c r="Z75" s="102" t="str">
        <f t="shared" ref="Z75:Z77" si="144">W75</f>
        <v>OPD</v>
      </c>
      <c r="AA75" s="101">
        <f>SUM(AA76:AA77)</f>
        <v>0</v>
      </c>
      <c r="AB75" s="139">
        <f t="shared" ref="AB75:AB76" si="145">P75+S75+V75+Y75</f>
        <v>4</v>
      </c>
      <c r="AC75" s="139" t="str">
        <f>Q75</f>
        <v>OPD</v>
      </c>
      <c r="AD75" s="139">
        <f>R75+U75+X75+AA75</f>
        <v>0</v>
      </c>
      <c r="AE75" s="140">
        <f t="shared" ref="AE75:AE76" si="146">AB75/M75*100</f>
        <v>100</v>
      </c>
      <c r="AF75" s="140">
        <f t="shared" ref="AF75:AF77" si="147">AD75/O75*100</f>
        <v>0</v>
      </c>
      <c r="AG75" s="139">
        <f t="shared" ref="AG75:AG77" si="148">J75+AB75</f>
        <v>8</v>
      </c>
      <c r="AH75" s="141" t="str">
        <f t="shared" ref="AH75:AH77" si="149">AC75</f>
        <v>OPD</v>
      </c>
      <c r="AI75" s="139">
        <f t="shared" ref="AI75:AI77" si="150">L75+AD75</f>
        <v>39047878</v>
      </c>
      <c r="AJ75" s="140">
        <f t="shared" ref="AJ75:AJ77" si="151">AG75/G75*100</f>
        <v>66.666666666666657</v>
      </c>
      <c r="AK75" s="139">
        <f t="shared" ref="AK75:AK76" si="152">AI75/I75*100</f>
        <v>6.5079796666666665</v>
      </c>
      <c r="AL75" s="102" t="s">
        <v>15</v>
      </c>
    </row>
    <row r="76" spans="1:38" s="1" customFormat="1" ht="162.75" customHeight="1" x14ac:dyDescent="0.35">
      <c r="A76" s="35"/>
      <c r="B76" s="36"/>
      <c r="C76" s="36"/>
      <c r="D76" s="83" t="s">
        <v>308</v>
      </c>
      <c r="E76" s="266" t="s">
        <v>253</v>
      </c>
      <c r="F76" s="78" t="s">
        <v>307</v>
      </c>
      <c r="G76" s="46">
        <v>180</v>
      </c>
      <c r="H76" s="46" t="s">
        <v>169</v>
      </c>
      <c r="I76" s="47">
        <v>300000000</v>
      </c>
      <c r="J76" s="68">
        <v>50</v>
      </c>
      <c r="K76" s="68" t="s">
        <v>169</v>
      </c>
      <c r="L76" s="68">
        <v>19765000</v>
      </c>
      <c r="M76" s="108">
        <v>60</v>
      </c>
      <c r="N76" s="108" t="s">
        <v>168</v>
      </c>
      <c r="O76" s="109">
        <v>6625000</v>
      </c>
      <c r="P76" s="107">
        <v>12</v>
      </c>
      <c r="Q76" s="108" t="str">
        <f t="shared" si="141"/>
        <v>Berkas</v>
      </c>
      <c r="R76" s="68">
        <v>0</v>
      </c>
      <c r="S76" s="107">
        <v>17</v>
      </c>
      <c r="T76" s="108" t="str">
        <f t="shared" si="142"/>
        <v>Berkas</v>
      </c>
      <c r="U76" s="142">
        <v>0</v>
      </c>
      <c r="V76" s="107">
        <v>17</v>
      </c>
      <c r="W76" s="108" t="str">
        <f t="shared" si="143"/>
        <v>Berkas</v>
      </c>
      <c r="X76" s="198"/>
      <c r="Y76" s="146">
        <v>14</v>
      </c>
      <c r="Z76" s="108" t="str">
        <f t="shared" si="144"/>
        <v>Berkas</v>
      </c>
      <c r="AA76" s="143"/>
      <c r="AB76" s="144">
        <f t="shared" si="145"/>
        <v>60</v>
      </c>
      <c r="AC76" s="144" t="str">
        <f t="shared" ref="AC76:AC77" si="153">Q76</f>
        <v>Berkas</v>
      </c>
      <c r="AD76" s="144">
        <f t="shared" ref="AD76:AD77" si="154">R76+U76+X76+AA76</f>
        <v>0</v>
      </c>
      <c r="AE76" s="145">
        <f t="shared" si="146"/>
        <v>100</v>
      </c>
      <c r="AF76" s="145">
        <f t="shared" si="147"/>
        <v>0</v>
      </c>
      <c r="AG76" s="144">
        <f t="shared" si="148"/>
        <v>110</v>
      </c>
      <c r="AH76" s="110" t="str">
        <f t="shared" si="149"/>
        <v>Berkas</v>
      </c>
      <c r="AI76" s="144">
        <f t="shared" si="150"/>
        <v>19765000</v>
      </c>
      <c r="AJ76" s="145">
        <f t="shared" si="151"/>
        <v>61.111111111111114</v>
      </c>
      <c r="AK76" s="144">
        <f t="shared" si="152"/>
        <v>6.5883333333333338</v>
      </c>
      <c r="AL76" s="108" t="s">
        <v>15</v>
      </c>
    </row>
    <row r="77" spans="1:38" s="1" customFormat="1" ht="146.5" customHeight="1" x14ac:dyDescent="0.35">
      <c r="A77" s="35"/>
      <c r="B77" s="36"/>
      <c r="C77" s="36"/>
      <c r="D77" s="83" t="s">
        <v>309</v>
      </c>
      <c r="E77" s="270" t="s">
        <v>167</v>
      </c>
      <c r="F77" s="78" t="s">
        <v>306</v>
      </c>
      <c r="G77" s="46">
        <v>180</v>
      </c>
      <c r="H77" s="46" t="s">
        <v>168</v>
      </c>
      <c r="I77" s="47">
        <v>300000000</v>
      </c>
      <c r="J77" s="68">
        <v>50</v>
      </c>
      <c r="K77" s="68" t="s">
        <v>168</v>
      </c>
      <c r="L77" s="68">
        <v>19282878</v>
      </c>
      <c r="M77" s="108">
        <v>70</v>
      </c>
      <c r="N77" s="108" t="s">
        <v>169</v>
      </c>
      <c r="O77" s="109">
        <v>9000000</v>
      </c>
      <c r="P77" s="107">
        <v>25</v>
      </c>
      <c r="Q77" s="108" t="str">
        <f t="shared" si="141"/>
        <v>Arsip</v>
      </c>
      <c r="R77" s="68">
        <v>0</v>
      </c>
      <c r="S77" s="107">
        <v>25</v>
      </c>
      <c r="T77" s="108" t="str">
        <f t="shared" si="142"/>
        <v>Arsip</v>
      </c>
      <c r="U77" s="142">
        <f>HIT!AG60</f>
        <v>0</v>
      </c>
      <c r="V77" s="107">
        <v>25</v>
      </c>
      <c r="W77" s="108" t="str">
        <f t="shared" si="143"/>
        <v>Arsip</v>
      </c>
      <c r="X77" s="146">
        <v>0</v>
      </c>
      <c r="Y77" s="146">
        <v>25</v>
      </c>
      <c r="Z77" s="108" t="str">
        <f t="shared" si="144"/>
        <v>Arsip</v>
      </c>
      <c r="AA77" s="143"/>
      <c r="AB77" s="144">
        <f>P77+S77+V77+Y77</f>
        <v>100</v>
      </c>
      <c r="AC77" s="144" t="str">
        <f t="shared" si="153"/>
        <v>Arsip</v>
      </c>
      <c r="AD77" s="144">
        <f t="shared" si="154"/>
        <v>0</v>
      </c>
      <c r="AE77" s="145">
        <f>AB77/M77*100</f>
        <v>142.85714285714286</v>
      </c>
      <c r="AF77" s="145">
        <f t="shared" si="147"/>
        <v>0</v>
      </c>
      <c r="AG77" s="144">
        <f t="shared" si="148"/>
        <v>150</v>
      </c>
      <c r="AH77" s="110" t="str">
        <f t="shared" si="149"/>
        <v>Arsip</v>
      </c>
      <c r="AI77" s="144">
        <f t="shared" si="150"/>
        <v>19282878</v>
      </c>
      <c r="AJ77" s="145">
        <f t="shared" si="151"/>
        <v>83.333333333333343</v>
      </c>
      <c r="AK77" s="144">
        <f>AI77/I77*100</f>
        <v>6.4276260000000001</v>
      </c>
      <c r="AL77" s="108" t="s">
        <v>15</v>
      </c>
    </row>
    <row r="78" spans="1:38" s="1" customFormat="1" ht="30.75" customHeight="1" x14ac:dyDescent="0.35">
      <c r="A78" s="37"/>
      <c r="B78" s="38"/>
      <c r="C78" s="38"/>
      <c r="D78" s="23"/>
      <c r="E78" s="22"/>
      <c r="F78" s="22"/>
      <c r="G78" s="21"/>
      <c r="H78" s="21"/>
      <c r="I78" s="63">
        <f>SUM(I74,I12,I37,I64,I51)</f>
        <v>21355883432</v>
      </c>
      <c r="J78" s="21"/>
      <c r="K78" s="21"/>
      <c r="L78" s="63">
        <f>SUM(L74,L12,L37,L64,L51)</f>
        <v>6168381059</v>
      </c>
      <c r="M78" s="21"/>
      <c r="N78" s="21"/>
      <c r="O78" s="63">
        <f>SUM(O74,O12,O37,O64,O51)</f>
        <v>6469102116</v>
      </c>
      <c r="P78" s="21"/>
      <c r="Q78" s="21"/>
      <c r="R78" s="63">
        <f>R74+R64+R51+R37+R12</f>
        <v>1036438715</v>
      </c>
      <c r="S78" s="7"/>
      <c r="T78" s="7"/>
      <c r="U78" s="63">
        <f>U74+U64+U51+U37+U12</f>
        <v>0</v>
      </c>
      <c r="V78" s="7"/>
      <c r="W78" s="7"/>
      <c r="X78" s="63">
        <f>X74+X64+X51+X37+X12</f>
        <v>0</v>
      </c>
      <c r="Y78" s="7"/>
      <c r="Z78" s="7"/>
      <c r="AA78" s="63">
        <f>SUM(AA12,AA37,AA64)</f>
        <v>0</v>
      </c>
      <c r="AB78" s="21"/>
      <c r="AC78" s="21"/>
      <c r="AD78" s="63">
        <f>AD74+AD64+AD51+AD37+AD12</f>
        <v>1036438715</v>
      </c>
      <c r="AE78" s="64">
        <f>IFERROR(AVERAGE(AE13,AE16,AE21,AE29,AE33,AE38,AE46,AE65,AE71,AE75,AE69,AE55,AE52),"0")</f>
        <v>98.09615384615384</v>
      </c>
      <c r="AF78" s="64">
        <f t="shared" si="97"/>
        <v>16.021368907387952</v>
      </c>
      <c r="AG78" s="21"/>
      <c r="AH78" s="21"/>
      <c r="AI78" s="63">
        <f>SUM(AI12,AI37,AI64)</f>
        <v>7115085971</v>
      </c>
      <c r="AJ78" s="64" t="str">
        <f>IFERROR(AVERAGE(AJ13,AJ16,AJ21,AJ29,AJ33,AJ38,AJ46,AJ65,AJ71,AJ75,AJ69,AJ55,AJ52),"0")</f>
        <v>0</v>
      </c>
      <c r="AK78" s="21">
        <f>AI78/I78*100</f>
        <v>33.316748490669511</v>
      </c>
      <c r="AL78" s="52" t="s">
        <v>15</v>
      </c>
    </row>
    <row r="79" spans="1:38" ht="30" customHeight="1" x14ac:dyDescent="0.35"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11"/>
      <c r="AE79" s="1"/>
      <c r="AF79" s="1"/>
      <c r="AG79" s="1"/>
      <c r="AH79" s="1"/>
      <c r="AI79" s="1"/>
      <c r="AJ79" s="1"/>
      <c r="AK79" s="1"/>
      <c r="AL79" s="44"/>
    </row>
    <row r="80" spans="1:38" ht="29.25" customHeight="1" x14ac:dyDescent="0.35">
      <c r="AD80" s="112"/>
      <c r="AH80" s="166" t="s">
        <v>324</v>
      </c>
    </row>
    <row r="81" spans="34:34" ht="15.5" x14ac:dyDescent="0.35">
      <c r="AH81" s="166" t="s">
        <v>225</v>
      </c>
    </row>
    <row r="82" spans="34:34" ht="15.5" x14ac:dyDescent="0.35">
      <c r="AH82" s="166" t="s">
        <v>226</v>
      </c>
    </row>
  </sheetData>
  <autoFilter ref="A11:AL78" xr:uid="{00000000-0009-0000-0000-000000000000}"/>
  <mergeCells count="60">
    <mergeCell ref="B2:AK2"/>
    <mergeCell ref="B3:AK3"/>
    <mergeCell ref="B4:AK4"/>
    <mergeCell ref="A6:A7"/>
    <mergeCell ref="A8:A10"/>
    <mergeCell ref="Y8:AA8"/>
    <mergeCell ref="AE8:AF8"/>
    <mergeCell ref="AG8:AI8"/>
    <mergeCell ref="AJ8:AK8"/>
    <mergeCell ref="AG9:AH9"/>
    <mergeCell ref="AI9:AI10"/>
    <mergeCell ref="AJ9:AJ10"/>
    <mergeCell ref="AK9:AK10"/>
    <mergeCell ref="AE9:AE10"/>
    <mergeCell ref="AF9:AF10"/>
    <mergeCell ref="Y9:Z9"/>
    <mergeCell ref="F6:F7"/>
    <mergeCell ref="P7:R7"/>
    <mergeCell ref="F8:F10"/>
    <mergeCell ref="G8:I8"/>
    <mergeCell ref="J8:L8"/>
    <mergeCell ref="M8:O8"/>
    <mergeCell ref="P8:R8"/>
    <mergeCell ref="L9:L10"/>
    <mergeCell ref="M9:N9"/>
    <mergeCell ref="O9:O10"/>
    <mergeCell ref="P9:Q9"/>
    <mergeCell ref="R9:R10"/>
    <mergeCell ref="G9:H9"/>
    <mergeCell ref="I9:I10"/>
    <mergeCell ref="J9:K9"/>
    <mergeCell ref="AJ6:AK7"/>
    <mergeCell ref="AL6:AL7"/>
    <mergeCell ref="AB6:AD7"/>
    <mergeCell ref="AE6:AF7"/>
    <mergeCell ref="AB9:AC9"/>
    <mergeCell ref="AD9:AD10"/>
    <mergeCell ref="AL8:AL10"/>
    <mergeCell ref="AB8:AD8"/>
    <mergeCell ref="AG6:AI7"/>
    <mergeCell ref="S7:U7"/>
    <mergeCell ref="V7:X7"/>
    <mergeCell ref="Y7:AA7"/>
    <mergeCell ref="G6:I7"/>
    <mergeCell ref="J6:L7"/>
    <mergeCell ref="M6:O7"/>
    <mergeCell ref="P6:AA6"/>
    <mergeCell ref="S9:T9"/>
    <mergeCell ref="V8:X8"/>
    <mergeCell ref="V9:W9"/>
    <mergeCell ref="U9:U10"/>
    <mergeCell ref="S8:U8"/>
    <mergeCell ref="B6:B7"/>
    <mergeCell ref="C6:C7"/>
    <mergeCell ref="D6:D7"/>
    <mergeCell ref="E6:E7"/>
    <mergeCell ref="B8:B10"/>
    <mergeCell ref="C8:C10"/>
    <mergeCell ref="D8:D10"/>
    <mergeCell ref="E8:E10"/>
  </mergeCells>
  <pageMargins left="0.19685039370078741" right="0.19685039370078741" top="0.74803149606299213" bottom="0.74803149606299213" header="0.31496062992125984" footer="0.31496062992125984"/>
  <pageSetup paperSize="258" scale="35" orientation="landscape" r:id="rId1"/>
  <rowBreaks count="2" manualBreakCount="2">
    <brk id="31" min="3" max="37" man="1"/>
    <brk id="48" min="3" max="3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5:K30"/>
  <sheetViews>
    <sheetView topLeftCell="A4" workbookViewId="0">
      <selection activeCell="R7" sqref="R7"/>
    </sheetView>
  </sheetViews>
  <sheetFormatPr defaultRowHeight="14.5" x14ac:dyDescent="0.35"/>
  <cols>
    <col min="11" max="11" width="10.54296875" bestFit="1" customWidth="1"/>
  </cols>
  <sheetData>
    <row r="5" spans="4:11" x14ac:dyDescent="0.35">
      <c r="D5" s="92">
        <v>3</v>
      </c>
      <c r="E5" s="92">
        <v>4</v>
      </c>
      <c r="F5" s="92">
        <v>5</v>
      </c>
      <c r="G5" s="92">
        <v>6</v>
      </c>
      <c r="H5" s="92">
        <v>7</v>
      </c>
      <c r="I5" s="92">
        <v>8</v>
      </c>
      <c r="J5" s="92">
        <v>9</v>
      </c>
      <c r="K5" s="92">
        <v>10</v>
      </c>
    </row>
    <row r="6" spans="4:11" x14ac:dyDescent="0.35">
      <c r="D6" s="93">
        <v>9</v>
      </c>
      <c r="E6" s="95">
        <v>3</v>
      </c>
      <c r="F6" s="95"/>
      <c r="G6" s="95"/>
      <c r="H6" s="93"/>
      <c r="I6" s="93"/>
      <c r="J6">
        <f>E6+G6+I6</f>
        <v>3</v>
      </c>
      <c r="K6" s="67">
        <f>J6/D6*100</f>
        <v>33.333333333333329</v>
      </c>
    </row>
    <row r="7" spans="4:11" x14ac:dyDescent="0.35">
      <c r="D7">
        <v>86000</v>
      </c>
      <c r="E7">
        <v>84696</v>
      </c>
      <c r="F7" s="94"/>
      <c r="J7">
        <f>E7+G7+I7</f>
        <v>84696</v>
      </c>
      <c r="K7" s="67">
        <f t="shared" ref="K7:K18" si="0">J7/D7*100</f>
        <v>98.48372093023255</v>
      </c>
    </row>
    <row r="8" spans="4:11" x14ac:dyDescent="0.35">
      <c r="D8">
        <v>41</v>
      </c>
      <c r="E8">
        <v>34</v>
      </c>
      <c r="F8" s="94"/>
      <c r="G8" s="94"/>
      <c r="J8">
        <f t="shared" ref="J8:J18" si="1">E8+G8+I8</f>
        <v>34</v>
      </c>
      <c r="K8" s="67">
        <f t="shared" si="0"/>
        <v>82.926829268292678</v>
      </c>
    </row>
    <row r="9" spans="4:11" x14ac:dyDescent="0.35">
      <c r="D9">
        <v>180</v>
      </c>
      <c r="E9">
        <v>60</v>
      </c>
      <c r="J9">
        <f t="shared" si="1"/>
        <v>60</v>
      </c>
      <c r="K9" s="67">
        <f t="shared" si="0"/>
        <v>33.333333333333329</v>
      </c>
    </row>
    <row r="10" spans="4:11" x14ac:dyDescent="0.35">
      <c r="D10">
        <v>2</v>
      </c>
      <c r="E10" t="s">
        <v>175</v>
      </c>
      <c r="J10" t="e">
        <f t="shared" si="1"/>
        <v>#VALUE!</v>
      </c>
      <c r="K10" s="67" t="e">
        <f t="shared" si="0"/>
        <v>#VALUE!</v>
      </c>
    </row>
    <row r="11" spans="4:11" x14ac:dyDescent="0.35">
      <c r="D11">
        <v>225</v>
      </c>
      <c r="E11">
        <v>75</v>
      </c>
      <c r="J11">
        <f t="shared" si="1"/>
        <v>75</v>
      </c>
      <c r="K11" s="67">
        <f t="shared" si="0"/>
        <v>33.333333333333329</v>
      </c>
    </row>
    <row r="12" spans="4:11" x14ac:dyDescent="0.35">
      <c r="D12">
        <v>20</v>
      </c>
      <c r="E12">
        <v>10</v>
      </c>
      <c r="J12">
        <f t="shared" si="1"/>
        <v>10</v>
      </c>
      <c r="K12" s="67">
        <f t="shared" si="0"/>
        <v>50</v>
      </c>
    </row>
    <row r="13" spans="4:11" x14ac:dyDescent="0.35">
      <c r="D13">
        <v>90</v>
      </c>
      <c r="E13">
        <v>54</v>
      </c>
      <c r="J13">
        <f t="shared" si="1"/>
        <v>54</v>
      </c>
      <c r="K13" s="67">
        <f t="shared" si="0"/>
        <v>60</v>
      </c>
    </row>
    <row r="14" spans="4:11" x14ac:dyDescent="0.35">
      <c r="D14">
        <v>11500</v>
      </c>
      <c r="E14" s="94">
        <v>10500</v>
      </c>
      <c r="J14">
        <f t="shared" si="1"/>
        <v>10500</v>
      </c>
      <c r="K14" s="67">
        <f t="shared" si="0"/>
        <v>91.304347826086953</v>
      </c>
    </row>
    <row r="15" spans="4:11" x14ac:dyDescent="0.35">
      <c r="D15">
        <v>3</v>
      </c>
      <c r="E15">
        <v>1</v>
      </c>
      <c r="J15">
        <f t="shared" si="1"/>
        <v>1</v>
      </c>
      <c r="K15" s="67">
        <f t="shared" si="0"/>
        <v>33.333333333333329</v>
      </c>
    </row>
    <row r="16" spans="4:11" x14ac:dyDescent="0.35">
      <c r="D16">
        <v>30</v>
      </c>
      <c r="E16">
        <v>6</v>
      </c>
      <c r="J16">
        <f t="shared" si="1"/>
        <v>6</v>
      </c>
      <c r="K16" s="67">
        <f t="shared" si="0"/>
        <v>20</v>
      </c>
    </row>
    <row r="17" spans="4:11" x14ac:dyDescent="0.35">
      <c r="D17">
        <v>1500</v>
      </c>
      <c r="E17">
        <v>500</v>
      </c>
      <c r="J17">
        <f t="shared" si="1"/>
        <v>500</v>
      </c>
      <c r="K17" s="67">
        <f t="shared" si="0"/>
        <v>33.333333333333329</v>
      </c>
    </row>
    <row r="18" spans="4:11" x14ac:dyDescent="0.35">
      <c r="D18">
        <v>38</v>
      </c>
      <c r="E18">
        <v>38</v>
      </c>
      <c r="J18">
        <f t="shared" si="1"/>
        <v>38</v>
      </c>
      <c r="K18" s="67">
        <f t="shared" si="0"/>
        <v>100</v>
      </c>
    </row>
    <row r="19" spans="4:11" x14ac:dyDescent="0.35">
      <c r="D19" s="94">
        <v>54</v>
      </c>
      <c r="E19" s="94">
        <v>18</v>
      </c>
      <c r="F19" s="94"/>
      <c r="G19" s="94"/>
      <c r="J19">
        <f>E19+G19+I19</f>
        <v>18</v>
      </c>
      <c r="K19" s="67">
        <f>J19/D19*100</f>
        <v>33.333333333333329</v>
      </c>
    </row>
    <row r="20" spans="4:11" x14ac:dyDescent="0.35">
      <c r="D20" s="94"/>
      <c r="E20" s="94"/>
      <c r="J20">
        <f>E20+G20+I20</f>
        <v>0</v>
      </c>
      <c r="K20" s="67" t="e">
        <f t="shared" ref="K20:K30" si="2">J20/D20*100</f>
        <v>#DIV/0!</v>
      </c>
    </row>
    <row r="21" spans="4:11" x14ac:dyDescent="0.35">
      <c r="J21">
        <f t="shared" ref="J21:J30" si="3">E21+G21+I21</f>
        <v>0</v>
      </c>
      <c r="K21" s="67" t="e">
        <f t="shared" si="2"/>
        <v>#DIV/0!</v>
      </c>
    </row>
    <row r="22" spans="4:11" x14ac:dyDescent="0.35">
      <c r="J22">
        <f t="shared" si="3"/>
        <v>0</v>
      </c>
      <c r="K22" s="67" t="e">
        <f t="shared" si="2"/>
        <v>#DIV/0!</v>
      </c>
    </row>
    <row r="23" spans="4:11" x14ac:dyDescent="0.35">
      <c r="J23">
        <f t="shared" si="3"/>
        <v>0</v>
      </c>
      <c r="K23" s="67" t="e">
        <f t="shared" si="2"/>
        <v>#DIV/0!</v>
      </c>
    </row>
    <row r="24" spans="4:11" x14ac:dyDescent="0.35">
      <c r="J24">
        <f t="shared" si="3"/>
        <v>0</v>
      </c>
      <c r="K24" s="67" t="e">
        <f t="shared" si="2"/>
        <v>#DIV/0!</v>
      </c>
    </row>
    <row r="25" spans="4:11" x14ac:dyDescent="0.35">
      <c r="J25">
        <f t="shared" si="3"/>
        <v>0</v>
      </c>
      <c r="K25" s="67" t="e">
        <f t="shared" si="2"/>
        <v>#DIV/0!</v>
      </c>
    </row>
    <row r="26" spans="4:11" x14ac:dyDescent="0.35">
      <c r="J26">
        <f t="shared" si="3"/>
        <v>0</v>
      </c>
      <c r="K26" s="67" t="e">
        <f t="shared" si="2"/>
        <v>#DIV/0!</v>
      </c>
    </row>
    <row r="27" spans="4:11" x14ac:dyDescent="0.35">
      <c r="J27">
        <f t="shared" si="3"/>
        <v>0</v>
      </c>
      <c r="K27" s="67" t="e">
        <f t="shared" si="2"/>
        <v>#DIV/0!</v>
      </c>
    </row>
    <row r="28" spans="4:11" x14ac:dyDescent="0.35">
      <c r="J28">
        <f t="shared" si="3"/>
        <v>0</v>
      </c>
      <c r="K28" s="67" t="e">
        <f t="shared" si="2"/>
        <v>#DIV/0!</v>
      </c>
    </row>
    <row r="29" spans="4:11" x14ac:dyDescent="0.35">
      <c r="J29">
        <f t="shared" si="3"/>
        <v>0</v>
      </c>
      <c r="K29" s="67" t="e">
        <f t="shared" si="2"/>
        <v>#DIV/0!</v>
      </c>
    </row>
    <row r="30" spans="4:11" x14ac:dyDescent="0.35">
      <c r="J30">
        <f t="shared" si="3"/>
        <v>0</v>
      </c>
      <c r="K30" s="67" t="e">
        <f t="shared" si="2"/>
        <v>#DIV/0!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4:AZ86"/>
  <sheetViews>
    <sheetView topLeftCell="A10" zoomScale="80" zoomScaleNormal="80" workbookViewId="0">
      <selection activeCell="AJ15" sqref="AJ15"/>
    </sheetView>
  </sheetViews>
  <sheetFormatPr defaultRowHeight="14.5" x14ac:dyDescent="0.35"/>
  <cols>
    <col min="2" max="2" width="19.1796875" customWidth="1"/>
    <col min="3" max="3" width="15.26953125" customWidth="1"/>
    <col min="4" max="4" width="15.1796875" bestFit="1" customWidth="1"/>
    <col min="5" max="5" width="19.7265625" style="66" hidden="1" customWidth="1"/>
    <col min="6" max="6" width="19.453125" style="66" hidden="1" customWidth="1"/>
    <col min="7" max="7" width="15.1796875" hidden="1" customWidth="1"/>
    <col min="8" max="9" width="9.26953125" hidden="1" customWidth="1"/>
    <col min="10" max="10" width="13.453125" hidden="1" customWidth="1"/>
    <col min="11" max="11" width="9.26953125" hidden="1" customWidth="1"/>
    <col min="12" max="12" width="13.453125" hidden="1" customWidth="1"/>
    <col min="13" max="13" width="9.26953125" hidden="1" customWidth="1"/>
    <col min="14" max="14" width="13.453125" bestFit="1" customWidth="1"/>
    <col min="15" max="15" width="9.26953125" style="185" bestFit="1" customWidth="1"/>
    <col min="16" max="16" width="3.81640625" customWidth="1"/>
    <col min="17" max="17" width="4" customWidth="1"/>
    <col min="18" max="18" width="46.1796875" customWidth="1"/>
    <col min="19" max="19" width="17.453125" customWidth="1"/>
    <col min="20" max="20" width="15.1796875" bestFit="1" customWidth="1"/>
    <col min="21" max="21" width="19.453125" customWidth="1"/>
    <col min="22" max="22" width="0" hidden="1" customWidth="1"/>
    <col min="23" max="23" width="15.1796875" hidden="1" customWidth="1"/>
    <col min="24" max="25" width="9.26953125" hidden="1" customWidth="1"/>
    <col min="26" max="26" width="15.1796875" hidden="1" customWidth="1"/>
    <col min="27" max="27" width="9.26953125" hidden="1" customWidth="1"/>
    <col min="28" max="28" width="13.453125" hidden="1" customWidth="1"/>
    <col min="29" max="29" width="9.26953125" hidden="1" customWidth="1"/>
    <col min="30" max="30" width="15.1796875" bestFit="1" customWidth="1"/>
    <col min="31" max="31" width="9.26953125" style="185" bestFit="1" customWidth="1"/>
    <col min="33" max="33" width="19" customWidth="1"/>
    <col min="35" max="35" width="46.1796875" customWidth="1"/>
    <col min="37" max="38" width="15.1796875" bestFit="1" customWidth="1"/>
    <col min="39" max="39" width="0" hidden="1" customWidth="1"/>
    <col min="40" max="40" width="15.1796875" hidden="1" customWidth="1"/>
    <col min="41" max="42" width="0" hidden="1" customWidth="1"/>
    <col min="43" max="43" width="15.1796875" hidden="1" customWidth="1"/>
    <col min="44" max="44" width="4.81640625" hidden="1" customWidth="1"/>
    <col min="45" max="45" width="13.453125" hidden="1" customWidth="1"/>
    <col min="46" max="46" width="4.81640625" hidden="1" customWidth="1"/>
    <col min="47" max="47" width="15.1796875" bestFit="1" customWidth="1"/>
    <col min="50" max="50" width="15.1796875" bestFit="1" customWidth="1"/>
    <col min="51" max="51" width="15.54296875" customWidth="1"/>
    <col min="52" max="52" width="14.26953125" customWidth="1"/>
  </cols>
  <sheetData>
    <row r="4" spans="2:52" x14ac:dyDescent="0.35">
      <c r="U4" s="66"/>
    </row>
    <row r="5" spans="2:52" x14ac:dyDescent="0.35">
      <c r="U5" s="66"/>
    </row>
    <row r="6" spans="2:52" x14ac:dyDescent="0.35">
      <c r="U6" s="66"/>
    </row>
    <row r="7" spans="2:52" ht="36.75" customHeight="1" x14ac:dyDescent="0.35">
      <c r="B7" s="69">
        <v>18804700</v>
      </c>
      <c r="C7" s="61"/>
      <c r="E7" s="69"/>
      <c r="F7" s="61"/>
      <c r="U7" s="66"/>
    </row>
    <row r="8" spans="2:52" ht="36.75" customHeight="1" x14ac:dyDescent="0.35">
      <c r="B8" s="47">
        <f>ARPUS!AA77</f>
        <v>0</v>
      </c>
      <c r="C8" s="66"/>
      <c r="E8" s="47"/>
      <c r="U8" s="66"/>
    </row>
    <row r="9" spans="2:52" ht="36.75" customHeight="1" x14ac:dyDescent="0.35">
      <c r="B9" s="66"/>
      <c r="C9" s="66">
        <f>OLE_LINK1-B8</f>
        <v>0</v>
      </c>
      <c r="U9" s="66"/>
    </row>
    <row r="10" spans="2:52" ht="36.75" customHeight="1" x14ac:dyDescent="0.35">
      <c r="U10" s="66"/>
    </row>
    <row r="11" spans="2:52" ht="36.75" customHeight="1" x14ac:dyDescent="0.35">
      <c r="B11" s="180"/>
      <c r="C11" s="180"/>
      <c r="D11" s="181" t="s">
        <v>268</v>
      </c>
      <c r="E11" s="182"/>
      <c r="F11" s="182"/>
      <c r="G11" s="181"/>
      <c r="H11" s="181"/>
      <c r="I11" s="181"/>
      <c r="J11" s="181"/>
      <c r="K11" s="181"/>
      <c r="L11" s="181"/>
      <c r="M11" s="181"/>
      <c r="N11" s="183" t="s">
        <v>272</v>
      </c>
      <c r="O11" s="187"/>
      <c r="P11" s="180"/>
      <c r="Q11" s="180"/>
      <c r="R11" s="180"/>
      <c r="S11" s="180"/>
      <c r="T11" s="181" t="s">
        <v>268</v>
      </c>
      <c r="U11" s="182" t="s">
        <v>269</v>
      </c>
      <c r="V11" s="181"/>
      <c r="W11" s="181"/>
      <c r="X11" s="181"/>
      <c r="Y11" s="181"/>
      <c r="Z11" s="181"/>
      <c r="AA11" s="181"/>
      <c r="AB11" s="181"/>
      <c r="AC11" s="181"/>
      <c r="AD11" s="181" t="s">
        <v>270</v>
      </c>
      <c r="AE11" s="186"/>
      <c r="AF11" s="181"/>
      <c r="AG11" s="184" t="s">
        <v>271</v>
      </c>
      <c r="AI11" s="180"/>
      <c r="AJ11" s="180"/>
      <c r="AK11" s="181" t="s">
        <v>268</v>
      </c>
      <c r="AL11" s="182" t="s">
        <v>269</v>
      </c>
      <c r="AM11" s="181"/>
      <c r="AN11" s="181"/>
      <c r="AO11" s="181"/>
      <c r="AP11" s="181"/>
      <c r="AQ11" s="181"/>
      <c r="AR11" s="181"/>
      <c r="AS11" s="181"/>
      <c r="AT11" s="181"/>
      <c r="AU11" s="181" t="s">
        <v>276</v>
      </c>
      <c r="AV11" s="186"/>
      <c r="AW11" s="181"/>
      <c r="AX11" s="184" t="s">
        <v>271</v>
      </c>
      <c r="AY11" s="184" t="s">
        <v>278</v>
      </c>
      <c r="AZ11" s="184" t="s">
        <v>277</v>
      </c>
    </row>
    <row r="12" spans="2:52" ht="45" customHeight="1" x14ac:dyDescent="0.35">
      <c r="B12" s="66" t="s">
        <v>239</v>
      </c>
      <c r="C12" s="66"/>
      <c r="D12" s="66">
        <v>6239855368</v>
      </c>
      <c r="G12" s="66">
        <v>1792258198</v>
      </c>
      <c r="H12" s="66">
        <v>28.722752248253713</v>
      </c>
      <c r="I12" s="66">
        <v>28.722752248253713</v>
      </c>
      <c r="J12" s="66">
        <v>338046377</v>
      </c>
      <c r="K12" s="66">
        <v>5.4175354565686149</v>
      </c>
      <c r="L12" s="66">
        <v>533412430</v>
      </c>
      <c r="M12" s="66">
        <v>8.5484742600848058</v>
      </c>
      <c r="N12" s="66">
        <v>871458807</v>
      </c>
      <c r="O12" s="185">
        <v>13.966009716653419</v>
      </c>
      <c r="R12" s="178" t="s">
        <v>239</v>
      </c>
      <c r="S12" s="66"/>
      <c r="T12" s="66">
        <v>6239855368</v>
      </c>
      <c r="U12" s="66">
        <v>6559091368</v>
      </c>
      <c r="V12" s="66"/>
      <c r="W12" s="66">
        <v>4224045123</v>
      </c>
      <c r="X12" s="66">
        <v>64.399851839356174</v>
      </c>
      <c r="Y12" s="66">
        <v>64.399851839356174</v>
      </c>
      <c r="Z12" s="66">
        <v>2149118127</v>
      </c>
      <c r="AA12" s="66">
        <v>32.765485437281072</v>
      </c>
      <c r="AB12" s="66">
        <v>451020236</v>
      </c>
      <c r="AC12" s="66">
        <v>7.2280559307989396</v>
      </c>
      <c r="AD12" s="66">
        <v>2600138363</v>
      </c>
      <c r="AE12" s="185">
        <v>39.641746350498472</v>
      </c>
      <c r="AI12" s="178" t="s">
        <v>239</v>
      </c>
      <c r="AJ12" s="66"/>
      <c r="AK12" s="66">
        <v>6239855368</v>
      </c>
      <c r="AL12" s="66">
        <v>6559091368</v>
      </c>
      <c r="AM12" s="66"/>
      <c r="AN12" s="66">
        <v>4224045123</v>
      </c>
      <c r="AO12" s="66">
        <v>64.399851839356174</v>
      </c>
      <c r="AP12" s="66">
        <v>64.399851839356174</v>
      </c>
      <c r="AQ12" s="66">
        <v>2149118127</v>
      </c>
      <c r="AR12" s="66">
        <v>32.765485437281072</v>
      </c>
      <c r="AS12" s="66">
        <v>451020236</v>
      </c>
      <c r="AT12" s="66">
        <v>7.2280559307989396</v>
      </c>
      <c r="AU12" s="66">
        <v>2600138363</v>
      </c>
      <c r="AV12" s="185">
        <v>39.641746350498472</v>
      </c>
    </row>
    <row r="13" spans="2:52" ht="45" customHeight="1" x14ac:dyDescent="0.35">
      <c r="B13" s="66" t="s">
        <v>240</v>
      </c>
      <c r="C13" s="66"/>
      <c r="D13" s="66">
        <v>5094855368</v>
      </c>
      <c r="G13" s="66">
        <v>1288745798</v>
      </c>
      <c r="H13" s="66">
        <v>25.295041859174521</v>
      </c>
      <c r="I13" s="66">
        <v>25.295041859174521</v>
      </c>
      <c r="J13" s="66">
        <v>332696377</v>
      </c>
      <c r="K13" s="66">
        <v>6.5300455649754969</v>
      </c>
      <c r="L13" s="66">
        <v>424093711</v>
      </c>
      <c r="M13" s="66">
        <v>8.323959766623938</v>
      </c>
      <c r="N13" s="66">
        <v>756790088</v>
      </c>
      <c r="O13" s="185">
        <v>14.854005331599435</v>
      </c>
      <c r="R13" s="178" t="s">
        <v>240</v>
      </c>
      <c r="S13" s="66"/>
      <c r="T13" s="66">
        <v>5094855368</v>
      </c>
      <c r="U13" s="66">
        <v>5414091368</v>
      </c>
      <c r="V13" s="66"/>
      <c r="W13" s="66">
        <v>3337562273</v>
      </c>
      <c r="X13" s="66">
        <v>61.645843155264615</v>
      </c>
      <c r="Y13" s="66">
        <v>61.645843155264615</v>
      </c>
      <c r="Z13" s="66">
        <v>1955510554</v>
      </c>
      <c r="AA13" s="66">
        <v>36.118905668235485</v>
      </c>
      <c r="AB13" s="66">
        <v>426194786</v>
      </c>
      <c r="AC13" s="66">
        <v>8.3651989156917708</v>
      </c>
      <c r="AD13" s="66">
        <v>2381705340</v>
      </c>
      <c r="AE13" s="185">
        <v>43.9908597419887</v>
      </c>
      <c r="AI13" s="178" t="s">
        <v>240</v>
      </c>
      <c r="AJ13" s="66"/>
      <c r="AK13" s="66">
        <v>5094855368</v>
      </c>
      <c r="AL13" s="66">
        <v>5414091368</v>
      </c>
      <c r="AM13" s="66"/>
      <c r="AN13" s="66">
        <v>3337562273</v>
      </c>
      <c r="AO13" s="66">
        <v>61.645843155264615</v>
      </c>
      <c r="AP13" s="66">
        <v>61.645843155264615</v>
      </c>
      <c r="AQ13" s="66">
        <v>1955510554</v>
      </c>
      <c r="AR13" s="66">
        <v>36.118905668235485</v>
      </c>
      <c r="AS13" s="66">
        <v>426194786</v>
      </c>
      <c r="AT13" s="66">
        <v>8.3651989156917708</v>
      </c>
      <c r="AU13" s="66">
        <v>2381705340</v>
      </c>
      <c r="AV13" s="185">
        <v>43.9908597419887</v>
      </c>
    </row>
    <row r="14" spans="2:52" ht="45" customHeight="1" x14ac:dyDescent="0.35">
      <c r="B14" s="66" t="s">
        <v>37</v>
      </c>
      <c r="C14" s="66"/>
      <c r="D14" s="66">
        <v>20000000</v>
      </c>
      <c r="G14" s="66">
        <v>20000000</v>
      </c>
      <c r="H14" s="66">
        <v>100</v>
      </c>
      <c r="I14" s="66">
        <v>100</v>
      </c>
      <c r="J14" s="66">
        <v>0</v>
      </c>
      <c r="K14" s="66">
        <v>0</v>
      </c>
      <c r="L14" s="66">
        <v>4700000</v>
      </c>
      <c r="M14" s="66">
        <v>23.5</v>
      </c>
      <c r="N14" s="66">
        <v>4700000</v>
      </c>
      <c r="O14" s="185">
        <v>23.5</v>
      </c>
      <c r="R14" s="179" t="s">
        <v>37</v>
      </c>
      <c r="S14" s="66"/>
      <c r="T14" s="66">
        <v>20000000</v>
      </c>
      <c r="U14" s="66">
        <v>20000000</v>
      </c>
      <c r="V14" s="66"/>
      <c r="W14" s="66">
        <v>20000000</v>
      </c>
      <c r="X14" s="66">
        <v>100</v>
      </c>
      <c r="Y14" s="66">
        <v>100</v>
      </c>
      <c r="Z14" s="66">
        <v>4700000</v>
      </c>
      <c r="AA14" s="66">
        <v>23.5</v>
      </c>
      <c r="AB14" s="66">
        <v>0</v>
      </c>
      <c r="AC14" s="66">
        <v>0</v>
      </c>
      <c r="AD14" s="66">
        <v>4700000</v>
      </c>
      <c r="AE14" s="185">
        <v>23.5</v>
      </c>
      <c r="AI14" s="179" t="s">
        <v>37</v>
      </c>
      <c r="AJ14" s="66"/>
      <c r="AK14" s="66">
        <v>20000000</v>
      </c>
      <c r="AL14" s="66">
        <v>20000000</v>
      </c>
      <c r="AM14" s="66"/>
      <c r="AN14" s="66">
        <v>20000000</v>
      </c>
      <c r="AO14" s="66">
        <v>100</v>
      </c>
      <c r="AP14" s="66">
        <v>100</v>
      </c>
      <c r="AQ14" s="66">
        <v>4700000</v>
      </c>
      <c r="AR14" s="66">
        <v>23.5</v>
      </c>
      <c r="AS14" s="66">
        <v>0</v>
      </c>
      <c r="AT14" s="66">
        <v>0</v>
      </c>
      <c r="AU14" s="66">
        <f>AU15</f>
        <v>12820000</v>
      </c>
      <c r="AV14" s="185">
        <v>23.5</v>
      </c>
    </row>
    <row r="15" spans="2:52" ht="45" customHeight="1" x14ac:dyDescent="0.35">
      <c r="B15" s="66" t="s">
        <v>16</v>
      </c>
      <c r="C15" s="66" t="s">
        <v>241</v>
      </c>
      <c r="D15" s="66">
        <v>20000000</v>
      </c>
      <c r="G15" s="66">
        <v>20000000</v>
      </c>
      <c r="H15" s="66">
        <v>1</v>
      </c>
      <c r="I15" s="66">
        <v>1</v>
      </c>
      <c r="J15" s="66">
        <v>0</v>
      </c>
      <c r="K15" s="66">
        <v>0</v>
      </c>
      <c r="L15" s="66">
        <v>4700000</v>
      </c>
      <c r="M15" s="66">
        <v>0.23499999999999999</v>
      </c>
      <c r="N15" s="66">
        <v>4700000</v>
      </c>
      <c r="O15" s="185">
        <v>0.23499999999999999</v>
      </c>
      <c r="Q15" s="67"/>
      <c r="R15" s="178" t="s">
        <v>16</v>
      </c>
      <c r="S15" s="66" t="s">
        <v>241</v>
      </c>
      <c r="T15" s="66">
        <v>20000000</v>
      </c>
      <c r="U15" s="66">
        <v>20000000</v>
      </c>
      <c r="V15" s="66"/>
      <c r="W15" s="66">
        <v>20000000</v>
      </c>
      <c r="X15" s="66">
        <v>100</v>
      </c>
      <c r="Y15" s="66">
        <v>100</v>
      </c>
      <c r="Z15" s="66">
        <v>4700000</v>
      </c>
      <c r="AA15" s="66">
        <v>23.5</v>
      </c>
      <c r="AB15" s="66">
        <v>0</v>
      </c>
      <c r="AC15" s="66">
        <v>0</v>
      </c>
      <c r="AD15" s="66">
        <v>4700000</v>
      </c>
      <c r="AE15" s="185">
        <v>23.5</v>
      </c>
      <c r="AG15" s="112">
        <f>AD15-N15</f>
        <v>0</v>
      </c>
      <c r="AI15" s="178" t="s">
        <v>16</v>
      </c>
      <c r="AJ15" s="66" t="s">
        <v>241</v>
      </c>
      <c r="AK15" s="66">
        <v>20000000</v>
      </c>
      <c r="AL15" s="66">
        <v>20000000</v>
      </c>
      <c r="AM15" s="66"/>
      <c r="AN15" s="66">
        <v>20000000</v>
      </c>
      <c r="AO15" s="66">
        <v>100</v>
      </c>
      <c r="AP15" s="66">
        <v>100</v>
      </c>
      <c r="AQ15" s="66">
        <v>4700000</v>
      </c>
      <c r="AR15" s="66">
        <v>23.5</v>
      </c>
      <c r="AS15" s="66">
        <v>0</v>
      </c>
      <c r="AT15" s="66">
        <v>0</v>
      </c>
      <c r="AU15" s="66">
        <v>12820000</v>
      </c>
      <c r="AV15" s="185">
        <v>23.5</v>
      </c>
      <c r="AX15" s="112">
        <f>AU15-AD15</f>
        <v>8120000</v>
      </c>
      <c r="AY15" s="66">
        <v>18035348</v>
      </c>
      <c r="AZ15" s="112">
        <f>AY15-AU15</f>
        <v>5215348</v>
      </c>
    </row>
    <row r="16" spans="2:52" ht="45" customHeight="1" x14ac:dyDescent="0.35">
      <c r="B16" s="66"/>
      <c r="C16" s="66"/>
      <c r="D16" s="66"/>
      <c r="G16" s="66"/>
      <c r="H16" s="66"/>
      <c r="I16" s="66"/>
      <c r="J16" s="66"/>
      <c r="K16" s="66"/>
      <c r="L16" s="66"/>
      <c r="M16" s="66"/>
      <c r="N16" s="66"/>
      <c r="Q16" s="70"/>
      <c r="R16" s="178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I16" s="178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185"/>
    </row>
    <row r="17" spans="2:52" ht="45" customHeight="1" x14ac:dyDescent="0.35">
      <c r="B17" s="66" t="s">
        <v>34</v>
      </c>
      <c r="C17" s="66"/>
      <c r="D17" s="66">
        <v>3264476218</v>
      </c>
      <c r="G17" s="66">
        <v>822009399</v>
      </c>
      <c r="H17" s="66">
        <v>25.180437660030151</v>
      </c>
      <c r="I17" s="66">
        <v>25.180437660030151</v>
      </c>
      <c r="J17" s="66">
        <v>256209758</v>
      </c>
      <c r="K17" s="66">
        <v>7.8484185789831962</v>
      </c>
      <c r="L17" s="66">
        <v>280205440</v>
      </c>
      <c r="M17" s="66">
        <v>8.5834731604100778</v>
      </c>
      <c r="N17" s="66">
        <v>536415198</v>
      </c>
      <c r="O17" s="185">
        <v>16.431891739393276</v>
      </c>
      <c r="R17" s="179" t="s">
        <v>34</v>
      </c>
      <c r="S17" s="66"/>
      <c r="T17" s="66">
        <v>3264476218</v>
      </c>
      <c r="U17" s="66">
        <v>3583712218</v>
      </c>
      <c r="V17" s="66"/>
      <c r="W17" s="66">
        <v>2097932284</v>
      </c>
      <c r="X17" s="66">
        <v>64.265509806204378</v>
      </c>
      <c r="Y17" s="66">
        <v>64.265509806204378</v>
      </c>
      <c r="Z17" s="66">
        <v>1454464780</v>
      </c>
      <c r="AA17" s="66">
        <v>44.554307731826157</v>
      </c>
      <c r="AB17" s="66">
        <v>341920839</v>
      </c>
      <c r="AC17" s="66">
        <v>10.473987744639775</v>
      </c>
      <c r="AD17" s="66">
        <v>1796385619</v>
      </c>
      <c r="AE17" s="185">
        <v>55.028295476465928</v>
      </c>
      <c r="AI17" s="179" t="s">
        <v>34</v>
      </c>
      <c r="AJ17" s="66"/>
      <c r="AK17" s="66">
        <v>3264476218</v>
      </c>
      <c r="AL17" s="66">
        <v>3583712218</v>
      </c>
      <c r="AM17" s="66"/>
      <c r="AN17" s="66">
        <v>2097932284</v>
      </c>
      <c r="AO17" s="66">
        <v>64.265509806204378</v>
      </c>
      <c r="AP17" s="66">
        <v>64.265509806204378</v>
      </c>
      <c r="AQ17" s="66">
        <v>1454464780</v>
      </c>
      <c r="AR17" s="66">
        <v>44.554307731826157</v>
      </c>
      <c r="AS17" s="66">
        <v>341920839</v>
      </c>
      <c r="AT17" s="66">
        <v>10.473987744639775</v>
      </c>
      <c r="AU17" s="66">
        <f>SUM(AU18:AU19)</f>
        <v>2513870730</v>
      </c>
      <c r="AV17" s="185">
        <v>55.028295476465928</v>
      </c>
    </row>
    <row r="18" spans="2:52" ht="45" customHeight="1" x14ac:dyDescent="0.35">
      <c r="B18" s="66" t="s">
        <v>242</v>
      </c>
      <c r="C18" s="66" t="s">
        <v>243</v>
      </c>
      <c r="D18" s="66">
        <v>20000000</v>
      </c>
      <c r="G18" s="66">
        <v>7975000</v>
      </c>
      <c r="H18" s="66">
        <v>0.39874999999999999</v>
      </c>
      <c r="I18" s="66">
        <v>0.39874999999999999</v>
      </c>
      <c r="J18" s="66"/>
      <c r="K18" s="66">
        <v>0</v>
      </c>
      <c r="L18" s="66">
        <v>7403550</v>
      </c>
      <c r="M18" s="66">
        <v>0.37017749999999999</v>
      </c>
      <c r="N18" s="66">
        <v>7403550</v>
      </c>
      <c r="O18" s="185">
        <v>0.37017749999999999</v>
      </c>
      <c r="R18" s="178" t="s">
        <v>242</v>
      </c>
      <c r="S18" s="66" t="s">
        <v>243</v>
      </c>
      <c r="T18" s="66">
        <v>20000000</v>
      </c>
      <c r="U18" s="66">
        <v>20000000</v>
      </c>
      <c r="V18" s="66"/>
      <c r="W18" s="66">
        <v>13475000</v>
      </c>
      <c r="X18" s="66">
        <v>67.375</v>
      </c>
      <c r="Y18" s="66">
        <v>67.375</v>
      </c>
      <c r="Z18" s="66">
        <v>7403550</v>
      </c>
      <c r="AA18" s="66">
        <v>37.017749999999999</v>
      </c>
      <c r="AB18" s="66">
        <v>0</v>
      </c>
      <c r="AC18" s="66">
        <v>0</v>
      </c>
      <c r="AD18" s="66">
        <v>7403550</v>
      </c>
      <c r="AE18" s="185">
        <v>37.017749999999999</v>
      </c>
      <c r="AG18" s="112">
        <f t="shared" ref="AG18" si="0">AD18-N18</f>
        <v>0</v>
      </c>
      <c r="AI18" s="178" t="s">
        <v>242</v>
      </c>
      <c r="AJ18" s="66" t="s">
        <v>243</v>
      </c>
      <c r="AK18" s="66">
        <v>20000000</v>
      </c>
      <c r="AL18" s="66">
        <v>20000000</v>
      </c>
      <c r="AM18" s="66"/>
      <c r="AN18" s="66">
        <v>13475000</v>
      </c>
      <c r="AO18" s="66">
        <v>67.375</v>
      </c>
      <c r="AP18" s="66">
        <v>67.375</v>
      </c>
      <c r="AQ18" s="66">
        <v>7403550</v>
      </c>
      <c r="AR18" s="66">
        <v>37.017749999999999</v>
      </c>
      <c r="AS18" s="66">
        <v>0</v>
      </c>
      <c r="AT18" s="66">
        <v>0</v>
      </c>
      <c r="AU18" s="66">
        <v>12641550</v>
      </c>
      <c r="AV18" s="185">
        <v>37.017749999999999</v>
      </c>
      <c r="AX18" s="112">
        <f t="shared" ref="AX18:AX19" si="1">AU18-AD18</f>
        <v>5238000</v>
      </c>
      <c r="AY18" s="66">
        <v>24846550</v>
      </c>
      <c r="AZ18" s="112">
        <f t="shared" ref="AZ18:AZ19" si="2">AY18-AU18</f>
        <v>12205000</v>
      </c>
    </row>
    <row r="19" spans="2:52" ht="45" customHeight="1" x14ac:dyDescent="0.35">
      <c r="B19" s="66" t="s">
        <v>23</v>
      </c>
      <c r="C19" s="66" t="s">
        <v>241</v>
      </c>
      <c r="D19" s="66">
        <v>3244476218</v>
      </c>
      <c r="G19" s="66">
        <v>814034399</v>
      </c>
      <c r="H19" s="66">
        <v>0.25089855628585778</v>
      </c>
      <c r="I19" s="66">
        <v>0.25089855628585778</v>
      </c>
      <c r="J19" s="66">
        <v>256209758</v>
      </c>
      <c r="K19" s="66">
        <v>7.8967987676585887</v>
      </c>
      <c r="L19" s="66">
        <v>272801890</v>
      </c>
      <c r="M19" s="66">
        <v>8.408195088209458E-2</v>
      </c>
      <c r="N19" s="66">
        <v>529011648</v>
      </c>
      <c r="O19" s="185">
        <v>16.304993855868048</v>
      </c>
      <c r="R19" s="178" t="s">
        <v>23</v>
      </c>
      <c r="S19" s="66" t="s">
        <v>241</v>
      </c>
      <c r="T19" s="66">
        <v>3244476218</v>
      </c>
      <c r="U19" s="66">
        <v>3563712218</v>
      </c>
      <c r="V19" s="66"/>
      <c r="W19" s="66">
        <v>2084457284</v>
      </c>
      <c r="X19" s="66">
        <v>58.49117876217916</v>
      </c>
      <c r="Y19" s="66">
        <v>58.49117876217916</v>
      </c>
      <c r="Z19" s="66">
        <v>1447061230</v>
      </c>
      <c r="AA19" s="66">
        <v>40.60544571166605</v>
      </c>
      <c r="AB19" s="66">
        <v>341920839</v>
      </c>
      <c r="AC19" s="66">
        <v>9.5945131953412961</v>
      </c>
      <c r="AD19" s="66">
        <v>1788982069</v>
      </c>
      <c r="AE19" s="185">
        <v>55.139318299666449</v>
      </c>
      <c r="AG19" s="112">
        <f>AD19-N19</f>
        <v>1259970421</v>
      </c>
      <c r="AI19" s="178" t="s">
        <v>23</v>
      </c>
      <c r="AJ19" s="66" t="s">
        <v>241</v>
      </c>
      <c r="AK19" s="66">
        <v>3244476218</v>
      </c>
      <c r="AL19" s="66">
        <v>3563712218</v>
      </c>
      <c r="AM19" s="66"/>
      <c r="AN19" s="66">
        <v>2084457284</v>
      </c>
      <c r="AO19" s="66">
        <v>58.49117876217916</v>
      </c>
      <c r="AP19" s="66">
        <v>58.49117876217916</v>
      </c>
      <c r="AQ19" s="66">
        <v>1447061230</v>
      </c>
      <c r="AR19" s="66">
        <v>40.60544571166605</v>
      </c>
      <c r="AS19" s="66">
        <v>341920839</v>
      </c>
      <c r="AT19" s="66">
        <v>9.5945131953412961</v>
      </c>
      <c r="AU19" s="66">
        <v>2501229180</v>
      </c>
      <c r="AV19" s="185">
        <v>55.139318299666449</v>
      </c>
      <c r="AX19" s="112">
        <f t="shared" si="1"/>
        <v>712247111</v>
      </c>
      <c r="AY19" s="66">
        <v>3322545797</v>
      </c>
      <c r="AZ19" s="112">
        <f t="shared" si="2"/>
        <v>821316617</v>
      </c>
    </row>
    <row r="20" spans="2:52" ht="45" customHeight="1" x14ac:dyDescent="0.35">
      <c r="B20" s="66"/>
      <c r="C20" s="66"/>
      <c r="D20" s="66"/>
      <c r="G20" s="66"/>
      <c r="H20" s="66"/>
      <c r="I20" s="66"/>
      <c r="J20" s="66"/>
      <c r="K20" s="66"/>
      <c r="L20" s="66"/>
      <c r="M20" s="66"/>
      <c r="N20" s="66"/>
      <c r="R20" s="178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I20" s="178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185"/>
    </row>
    <row r="21" spans="2:52" ht="45" customHeight="1" x14ac:dyDescent="0.35">
      <c r="B21" s="66" t="s">
        <v>35</v>
      </c>
      <c r="C21" s="66"/>
      <c r="D21" s="66">
        <v>690379150</v>
      </c>
      <c r="G21" s="66">
        <v>127674200</v>
      </c>
      <c r="H21" s="66">
        <v>18.493345287151268</v>
      </c>
      <c r="I21" s="66">
        <v>18.493345287151268</v>
      </c>
      <c r="J21" s="66">
        <v>10249877</v>
      </c>
      <c r="K21" s="66">
        <v>1.4846736029035639</v>
      </c>
      <c r="L21" s="66">
        <v>21597633</v>
      </c>
      <c r="M21" s="66">
        <v>3.1283727209896188</v>
      </c>
      <c r="N21" s="66">
        <v>31847510</v>
      </c>
      <c r="O21" s="185">
        <v>4.6130463238931823</v>
      </c>
      <c r="R21" s="179" t="s">
        <v>35</v>
      </c>
      <c r="S21" s="66"/>
      <c r="T21" s="66">
        <v>690379150</v>
      </c>
      <c r="U21" s="66">
        <v>690379150</v>
      </c>
      <c r="V21" s="66"/>
      <c r="W21" s="66">
        <v>561053991</v>
      </c>
      <c r="X21" s="66">
        <v>81.267516697165604</v>
      </c>
      <c r="Y21" s="66">
        <v>81.267516697165604</v>
      </c>
      <c r="Z21" s="66">
        <v>100185226</v>
      </c>
      <c r="AA21" s="66">
        <v>14.511623938816809</v>
      </c>
      <c r="AB21" s="66">
        <v>19926800</v>
      </c>
      <c r="AC21" s="66">
        <v>2.8863559972806248</v>
      </c>
      <c r="AD21" s="66">
        <v>120112026</v>
      </c>
      <c r="AE21" s="185">
        <v>17.397979936097432</v>
      </c>
      <c r="AI21" s="179" t="s">
        <v>35</v>
      </c>
      <c r="AJ21" s="66"/>
      <c r="AK21" s="66">
        <v>690379150</v>
      </c>
      <c r="AL21" s="66">
        <v>690379150</v>
      </c>
      <c r="AM21" s="66"/>
      <c r="AN21" s="66">
        <v>561053991</v>
      </c>
      <c r="AO21" s="66">
        <v>81.267516697165604</v>
      </c>
      <c r="AP21" s="66">
        <v>81.267516697165604</v>
      </c>
      <c r="AQ21" s="66">
        <v>100185226</v>
      </c>
      <c r="AR21" s="66">
        <v>14.511623938816809</v>
      </c>
      <c r="AS21" s="66">
        <v>19926800</v>
      </c>
      <c r="AT21" s="66">
        <v>2.8863559972806248</v>
      </c>
      <c r="AU21" s="66">
        <f>SUM(AU22:AU28)</f>
        <v>199461210</v>
      </c>
      <c r="AV21" s="185">
        <v>17.397979936097432</v>
      </c>
      <c r="AY21" s="66">
        <f t="shared" ref="AY21:AZ21" si="3">SUM(AY22:AY28)</f>
        <v>642478920</v>
      </c>
      <c r="AZ21" s="66">
        <f t="shared" si="3"/>
        <v>443017710</v>
      </c>
    </row>
    <row r="22" spans="2:52" ht="45" customHeight="1" x14ac:dyDescent="0.35">
      <c r="B22" s="66" t="s">
        <v>20</v>
      </c>
      <c r="C22" s="66" t="s">
        <v>244</v>
      </c>
      <c r="D22" s="66">
        <v>15000000</v>
      </c>
      <c r="G22" s="66">
        <v>9000000</v>
      </c>
      <c r="H22" s="66">
        <v>0.6</v>
      </c>
      <c r="I22" s="66">
        <v>0.6</v>
      </c>
      <c r="J22" s="66">
        <v>625000</v>
      </c>
      <c r="K22" s="66">
        <v>4.1666666666666661</v>
      </c>
      <c r="L22" s="66">
        <v>2625000</v>
      </c>
      <c r="M22" s="66">
        <v>0.17499999999999999</v>
      </c>
      <c r="N22" s="66">
        <v>3250000</v>
      </c>
      <c r="O22" s="185">
        <v>0.21666666666666667</v>
      </c>
      <c r="R22" s="178" t="s">
        <v>20</v>
      </c>
      <c r="S22" s="66" t="s">
        <v>244</v>
      </c>
      <c r="T22" s="66">
        <v>15000000</v>
      </c>
      <c r="U22" s="66">
        <v>15000000</v>
      </c>
      <c r="V22" s="66"/>
      <c r="W22" s="66">
        <v>12000000</v>
      </c>
      <c r="X22" s="66">
        <v>80</v>
      </c>
      <c r="Y22" s="66">
        <v>80</v>
      </c>
      <c r="Z22" s="66">
        <v>4500000</v>
      </c>
      <c r="AA22" s="66">
        <v>30</v>
      </c>
      <c r="AB22" s="66">
        <v>625000</v>
      </c>
      <c r="AC22" s="66">
        <v>4.1666666666666661</v>
      </c>
      <c r="AD22" s="66">
        <v>5125000</v>
      </c>
      <c r="AE22" s="185">
        <v>34.166666666666664</v>
      </c>
      <c r="AG22" s="112">
        <f t="shared" ref="AG22:AG28" si="4">AD22-N22</f>
        <v>1875000</v>
      </c>
      <c r="AI22" s="178" t="s">
        <v>20</v>
      </c>
      <c r="AJ22" s="66" t="s">
        <v>244</v>
      </c>
      <c r="AK22" s="66">
        <v>15000000</v>
      </c>
      <c r="AL22" s="66">
        <v>15000000</v>
      </c>
      <c r="AM22" s="66"/>
      <c r="AN22" s="66">
        <v>12000000</v>
      </c>
      <c r="AO22" s="66">
        <v>80</v>
      </c>
      <c r="AP22" s="66">
        <v>80</v>
      </c>
      <c r="AQ22" s="66">
        <v>4500000</v>
      </c>
      <c r="AR22" s="66">
        <v>30</v>
      </c>
      <c r="AS22" s="66">
        <v>625000</v>
      </c>
      <c r="AT22" s="66">
        <v>4.1666666666666661</v>
      </c>
      <c r="AU22" s="66">
        <v>7000000</v>
      </c>
      <c r="AV22" s="185">
        <v>34.166666666666664</v>
      </c>
      <c r="AX22" s="112">
        <f t="shared" ref="AX22:AX28" si="5">AU22-AD22</f>
        <v>1875000</v>
      </c>
      <c r="AY22" s="66">
        <v>14972850</v>
      </c>
      <c r="AZ22" s="112">
        <f t="shared" ref="AZ22:AZ28" si="6">AY22-AU22</f>
        <v>7972850</v>
      </c>
    </row>
    <row r="23" spans="2:52" ht="45" customHeight="1" x14ac:dyDescent="0.35">
      <c r="B23" s="66" t="s">
        <v>21</v>
      </c>
      <c r="C23" s="66" t="s">
        <v>244</v>
      </c>
      <c r="D23" s="66">
        <v>50000000</v>
      </c>
      <c r="G23" s="66">
        <v>16250000</v>
      </c>
      <c r="H23" s="66">
        <v>0.32500000000000001</v>
      </c>
      <c r="I23" s="66">
        <v>0.32500000000000001</v>
      </c>
      <c r="J23" s="66">
        <v>4085000</v>
      </c>
      <c r="K23" s="66">
        <v>8.17</v>
      </c>
      <c r="L23" s="66">
        <v>0</v>
      </c>
      <c r="M23" s="66">
        <v>0</v>
      </c>
      <c r="N23" s="66">
        <v>4085000</v>
      </c>
      <c r="O23" s="185">
        <v>8.1699999999999995E-2</v>
      </c>
      <c r="R23" s="178" t="s">
        <v>21</v>
      </c>
      <c r="S23" s="66" t="s">
        <v>244</v>
      </c>
      <c r="T23" s="66">
        <v>50000000</v>
      </c>
      <c r="U23" s="66">
        <v>50000000</v>
      </c>
      <c r="V23" s="66"/>
      <c r="W23" s="66">
        <v>26750000</v>
      </c>
      <c r="X23" s="66">
        <v>53.5</v>
      </c>
      <c r="Y23" s="66">
        <v>53.5</v>
      </c>
      <c r="Z23" s="66">
        <v>9826100</v>
      </c>
      <c r="AA23" s="66">
        <v>19.652200000000001</v>
      </c>
      <c r="AB23" s="66">
        <v>0</v>
      </c>
      <c r="AC23" s="66">
        <v>0</v>
      </c>
      <c r="AD23" s="66">
        <v>9826100</v>
      </c>
      <c r="AE23" s="185">
        <v>19.652200000000001</v>
      </c>
      <c r="AG23" s="112">
        <f t="shared" si="4"/>
        <v>5741100</v>
      </c>
      <c r="AI23" s="178" t="s">
        <v>21</v>
      </c>
      <c r="AJ23" s="66" t="s">
        <v>244</v>
      </c>
      <c r="AK23" s="66">
        <v>50000000</v>
      </c>
      <c r="AL23" s="66">
        <v>50000000</v>
      </c>
      <c r="AM23" s="66"/>
      <c r="AN23" s="66">
        <v>26750000</v>
      </c>
      <c r="AO23" s="66">
        <v>53.5</v>
      </c>
      <c r="AP23" s="66">
        <v>53.5</v>
      </c>
      <c r="AQ23" s="66">
        <v>9826100</v>
      </c>
      <c r="AR23" s="66">
        <v>19.652200000000001</v>
      </c>
      <c r="AS23" s="66">
        <v>0</v>
      </c>
      <c r="AT23" s="66">
        <v>0</v>
      </c>
      <c r="AU23" s="66">
        <v>20643000</v>
      </c>
      <c r="AV23" s="185">
        <v>19.652200000000001</v>
      </c>
      <c r="AX23" s="112">
        <f>AU23-AD23</f>
        <v>10816900</v>
      </c>
      <c r="AY23" s="66">
        <v>58396700</v>
      </c>
      <c r="AZ23" s="112">
        <f t="shared" si="6"/>
        <v>37753700</v>
      </c>
    </row>
    <row r="24" spans="2:52" ht="45" customHeight="1" x14ac:dyDescent="0.35">
      <c r="B24" s="66" t="s">
        <v>22</v>
      </c>
      <c r="C24" s="66" t="s">
        <v>244</v>
      </c>
      <c r="D24" s="66">
        <v>50000000</v>
      </c>
      <c r="G24" s="66">
        <v>15000000</v>
      </c>
      <c r="H24" s="66">
        <v>0.3</v>
      </c>
      <c r="I24" s="66">
        <v>0.3</v>
      </c>
      <c r="J24" s="66">
        <v>0</v>
      </c>
      <c r="K24" s="66">
        <v>0</v>
      </c>
      <c r="L24" s="66"/>
      <c r="M24" s="66">
        <v>0</v>
      </c>
      <c r="N24" s="66">
        <v>0</v>
      </c>
      <c r="O24" s="185">
        <v>0</v>
      </c>
      <c r="R24" s="178" t="s">
        <v>22</v>
      </c>
      <c r="S24" s="66" t="s">
        <v>244</v>
      </c>
      <c r="T24" s="66">
        <v>50000000</v>
      </c>
      <c r="U24" s="66">
        <v>50000000</v>
      </c>
      <c r="V24" s="66"/>
      <c r="W24" s="66">
        <v>28000000</v>
      </c>
      <c r="X24" s="66">
        <v>56.000000000000007</v>
      </c>
      <c r="Y24" s="66">
        <v>56.000000000000007</v>
      </c>
      <c r="Z24" s="66">
        <v>2300000</v>
      </c>
      <c r="AA24" s="66">
        <v>4.5999999999999996</v>
      </c>
      <c r="AB24" s="66">
        <v>426800</v>
      </c>
      <c r="AC24" s="66">
        <v>0.85360000000000003</v>
      </c>
      <c r="AD24" s="66">
        <v>2726800</v>
      </c>
      <c r="AE24" s="185">
        <v>5.4535999999999998</v>
      </c>
      <c r="AG24" s="112">
        <f t="shared" si="4"/>
        <v>2726800</v>
      </c>
      <c r="AI24" s="178" t="s">
        <v>22</v>
      </c>
      <c r="AJ24" s="66" t="s">
        <v>244</v>
      </c>
      <c r="AK24" s="66">
        <v>50000000</v>
      </c>
      <c r="AL24" s="66">
        <v>50000000</v>
      </c>
      <c r="AM24" s="66"/>
      <c r="AN24" s="66">
        <v>28000000</v>
      </c>
      <c r="AO24" s="66">
        <v>56.000000000000007</v>
      </c>
      <c r="AP24" s="66">
        <v>56.000000000000007</v>
      </c>
      <c r="AQ24" s="66">
        <v>2300000</v>
      </c>
      <c r="AR24" s="66">
        <v>4.5999999999999996</v>
      </c>
      <c r="AS24" s="66">
        <v>426800</v>
      </c>
      <c r="AT24" s="66">
        <v>0.85360000000000003</v>
      </c>
      <c r="AU24" s="66">
        <v>20771700</v>
      </c>
      <c r="AV24" s="185">
        <v>5.4535999999999998</v>
      </c>
      <c r="AX24" s="112">
        <f t="shared" si="5"/>
        <v>18044900</v>
      </c>
      <c r="AY24" s="66">
        <v>48677300</v>
      </c>
      <c r="AZ24" s="112">
        <f t="shared" si="6"/>
        <v>27905600</v>
      </c>
    </row>
    <row r="25" spans="2:52" ht="45" customHeight="1" x14ac:dyDescent="0.35">
      <c r="B25" s="66" t="s">
        <v>29</v>
      </c>
      <c r="C25" s="66" t="s">
        <v>244</v>
      </c>
      <c r="D25" s="66">
        <v>45000000</v>
      </c>
      <c r="G25" s="66">
        <v>19635650</v>
      </c>
      <c r="H25" s="66">
        <v>0.43634777777777778</v>
      </c>
      <c r="I25" s="66">
        <v>0.43634777777777778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185">
        <v>0</v>
      </c>
      <c r="R25" s="178" t="s">
        <v>29</v>
      </c>
      <c r="S25" s="66" t="s">
        <v>244</v>
      </c>
      <c r="T25" s="66">
        <v>45000000</v>
      </c>
      <c r="U25" s="66">
        <v>45000000</v>
      </c>
      <c r="V25" s="66"/>
      <c r="W25" s="66">
        <v>32635650</v>
      </c>
      <c r="X25" s="66">
        <v>72.523666666666671</v>
      </c>
      <c r="Y25" s="66">
        <v>72.523666666666671</v>
      </c>
      <c r="Z25" s="66">
        <v>20352000</v>
      </c>
      <c r="AA25" s="66">
        <v>45.226666666666667</v>
      </c>
      <c r="AB25" s="66">
        <v>0</v>
      </c>
      <c r="AC25" s="66">
        <v>0</v>
      </c>
      <c r="AD25" s="66">
        <v>20352000</v>
      </c>
      <c r="AE25" s="185">
        <v>45.226666666666667</v>
      </c>
      <c r="AG25" s="112">
        <f t="shared" si="4"/>
        <v>20352000</v>
      </c>
      <c r="AI25" s="178" t="s">
        <v>29</v>
      </c>
      <c r="AJ25" s="66" t="s">
        <v>244</v>
      </c>
      <c r="AK25" s="66">
        <v>45000000</v>
      </c>
      <c r="AL25" s="66">
        <v>45000000</v>
      </c>
      <c r="AM25" s="66"/>
      <c r="AN25" s="66">
        <v>32635650</v>
      </c>
      <c r="AO25" s="66">
        <v>72.523666666666671</v>
      </c>
      <c r="AP25" s="66">
        <v>72.523666666666671</v>
      </c>
      <c r="AQ25" s="66">
        <v>20352000</v>
      </c>
      <c r="AR25" s="66">
        <v>45.226666666666667</v>
      </c>
      <c r="AS25" s="66">
        <v>0</v>
      </c>
      <c r="AT25" s="66">
        <v>0</v>
      </c>
      <c r="AU25" s="66">
        <v>20352000</v>
      </c>
      <c r="AV25" s="185">
        <v>45.226666666666667</v>
      </c>
      <c r="AX25" s="112">
        <f t="shared" si="5"/>
        <v>0</v>
      </c>
      <c r="AY25" s="66">
        <v>44543950</v>
      </c>
      <c r="AZ25" s="112">
        <f t="shared" si="6"/>
        <v>24191950</v>
      </c>
    </row>
    <row r="26" spans="2:52" ht="45" customHeight="1" x14ac:dyDescent="0.35">
      <c r="B26" s="66" t="s">
        <v>30</v>
      </c>
      <c r="C26" s="66" t="s">
        <v>244</v>
      </c>
      <c r="D26" s="66">
        <v>395379150</v>
      </c>
      <c r="G26" s="66">
        <v>20000000</v>
      </c>
      <c r="H26" s="66">
        <v>5.0584356812947776E-2</v>
      </c>
      <c r="I26" s="66">
        <v>5.0584356812947776E-2</v>
      </c>
      <c r="J26" s="66">
        <v>0</v>
      </c>
      <c r="K26" s="66">
        <v>0</v>
      </c>
      <c r="L26" s="66"/>
      <c r="M26" s="66">
        <v>0</v>
      </c>
      <c r="N26" s="66">
        <v>0</v>
      </c>
      <c r="O26" s="185">
        <v>0</v>
      </c>
      <c r="R26" s="178" t="s">
        <v>30</v>
      </c>
      <c r="S26" s="66" t="s">
        <v>244</v>
      </c>
      <c r="T26" s="66">
        <v>395379150</v>
      </c>
      <c r="U26" s="66">
        <v>395379150</v>
      </c>
      <c r="V26" s="66"/>
      <c r="W26" s="66">
        <v>376079791</v>
      </c>
      <c r="X26" s="66">
        <v>95.118771690414121</v>
      </c>
      <c r="Y26" s="66">
        <v>95.118771690414121</v>
      </c>
      <c r="Z26" s="66">
        <v>22235950</v>
      </c>
      <c r="AA26" s="66">
        <v>5.6239561443743309</v>
      </c>
      <c r="AB26" s="66">
        <v>0</v>
      </c>
      <c r="AC26" s="66">
        <v>0</v>
      </c>
      <c r="AD26" s="66">
        <v>22235950</v>
      </c>
      <c r="AE26" s="185">
        <v>5.6239561443743309</v>
      </c>
      <c r="AG26" s="112">
        <f t="shared" si="4"/>
        <v>22235950</v>
      </c>
      <c r="AI26" s="178" t="s">
        <v>30</v>
      </c>
      <c r="AJ26" s="66" t="s">
        <v>244</v>
      </c>
      <c r="AK26" s="66">
        <v>395379150</v>
      </c>
      <c r="AL26" s="66">
        <v>395379150</v>
      </c>
      <c r="AM26" s="66"/>
      <c r="AN26" s="66">
        <v>376079791</v>
      </c>
      <c r="AO26" s="66">
        <v>95.118771690414121</v>
      </c>
      <c r="AP26" s="66">
        <v>95.118771690414121</v>
      </c>
      <c r="AQ26" s="66">
        <v>22235950</v>
      </c>
      <c r="AR26" s="66">
        <v>5.6239561443743309</v>
      </c>
      <c r="AS26" s="66">
        <v>0</v>
      </c>
      <c r="AT26" s="66">
        <v>0</v>
      </c>
      <c r="AU26" s="66">
        <v>24735950</v>
      </c>
      <c r="AV26" s="185">
        <v>5.6239561443743309</v>
      </c>
      <c r="AX26" s="112">
        <f t="shared" si="5"/>
        <v>2500000</v>
      </c>
      <c r="AY26" s="66">
        <v>341671400</v>
      </c>
      <c r="AZ26" s="112">
        <f t="shared" si="6"/>
        <v>316935450</v>
      </c>
    </row>
    <row r="27" spans="2:52" ht="45" customHeight="1" x14ac:dyDescent="0.35">
      <c r="B27" s="66" t="s">
        <v>31</v>
      </c>
      <c r="C27" s="66" t="s">
        <v>244</v>
      </c>
      <c r="D27" s="66">
        <v>40000000</v>
      </c>
      <c r="G27" s="66">
        <v>14688550</v>
      </c>
      <c r="H27" s="66">
        <v>0.36721375000000001</v>
      </c>
      <c r="I27" s="66">
        <v>0.36721375000000001</v>
      </c>
      <c r="J27" s="66">
        <v>0</v>
      </c>
      <c r="K27" s="66">
        <v>0</v>
      </c>
      <c r="L27" s="66">
        <v>1770000</v>
      </c>
      <c r="M27" s="66">
        <v>4.4249999999999998E-2</v>
      </c>
      <c r="N27" s="66">
        <v>1770000</v>
      </c>
      <c r="O27" s="185">
        <v>4.4249999999999998E-2</v>
      </c>
      <c r="R27" s="178" t="s">
        <v>31</v>
      </c>
      <c r="S27" s="66" t="s">
        <v>244</v>
      </c>
      <c r="T27" s="66">
        <v>40000000</v>
      </c>
      <c r="U27" s="66">
        <v>40000000</v>
      </c>
      <c r="V27" s="66"/>
      <c r="W27" s="66">
        <v>22488550</v>
      </c>
      <c r="X27" s="66">
        <v>56.221374999999995</v>
      </c>
      <c r="Y27" s="66">
        <v>56.221374999999995</v>
      </c>
      <c r="Z27" s="66">
        <v>1770000</v>
      </c>
      <c r="AA27" s="66">
        <v>4.4249999999999998</v>
      </c>
      <c r="AB27" s="66">
        <v>0</v>
      </c>
      <c r="AC27" s="66">
        <v>0</v>
      </c>
      <c r="AD27" s="66">
        <v>1770000</v>
      </c>
      <c r="AE27" s="185">
        <v>4.4249999999999998</v>
      </c>
      <c r="AG27" s="112">
        <f t="shared" si="4"/>
        <v>0</v>
      </c>
      <c r="AI27" s="178" t="s">
        <v>31</v>
      </c>
      <c r="AJ27" s="66" t="s">
        <v>244</v>
      </c>
      <c r="AK27" s="66">
        <v>40000000</v>
      </c>
      <c r="AL27" s="66">
        <v>40000000</v>
      </c>
      <c r="AM27" s="66"/>
      <c r="AN27" s="66">
        <v>22488550</v>
      </c>
      <c r="AO27" s="66">
        <v>56.221374999999995</v>
      </c>
      <c r="AP27" s="66">
        <v>56.221374999999995</v>
      </c>
      <c r="AQ27" s="66">
        <v>1770000</v>
      </c>
      <c r="AR27" s="66">
        <v>4.4249999999999998</v>
      </c>
      <c r="AS27" s="66">
        <v>0</v>
      </c>
      <c r="AT27" s="66">
        <v>0</v>
      </c>
      <c r="AU27" s="66">
        <v>16812000</v>
      </c>
      <c r="AV27" s="185">
        <v>4.4249999999999998</v>
      </c>
      <c r="AX27" s="112">
        <f t="shared" si="5"/>
        <v>15042000</v>
      </c>
      <c r="AY27" s="66">
        <v>39445010</v>
      </c>
      <c r="AZ27" s="112">
        <f t="shared" si="6"/>
        <v>22633010</v>
      </c>
    </row>
    <row r="28" spans="2:52" ht="45" customHeight="1" x14ac:dyDescent="0.35">
      <c r="B28" s="66" t="s">
        <v>32</v>
      </c>
      <c r="C28" s="66" t="s">
        <v>244</v>
      </c>
      <c r="D28" s="66">
        <v>95000000</v>
      </c>
      <c r="G28" s="66">
        <v>33100000</v>
      </c>
      <c r="H28" s="66">
        <v>0.34842105263157896</v>
      </c>
      <c r="I28" s="66">
        <v>0.34842105263157896</v>
      </c>
      <c r="J28" s="66">
        <v>5539877</v>
      </c>
      <c r="K28" s="66">
        <v>5.8314494736842102</v>
      </c>
      <c r="L28" s="66">
        <v>17202633</v>
      </c>
      <c r="M28" s="66">
        <v>0.18108034736842105</v>
      </c>
      <c r="N28" s="66">
        <v>22742510</v>
      </c>
      <c r="O28" s="185">
        <v>0.23939484210526316</v>
      </c>
      <c r="R28" s="178" t="s">
        <v>32</v>
      </c>
      <c r="S28" s="66" t="s">
        <v>244</v>
      </c>
      <c r="T28" s="66">
        <v>95000000</v>
      </c>
      <c r="U28" s="66">
        <v>95000000</v>
      </c>
      <c r="V28" s="66"/>
      <c r="W28" s="66">
        <v>63100000</v>
      </c>
      <c r="X28" s="66">
        <v>66.421052631578945</v>
      </c>
      <c r="Y28" s="66">
        <v>66.421052631578945</v>
      </c>
      <c r="Z28" s="66">
        <v>39201176</v>
      </c>
      <c r="AA28" s="66">
        <v>41.264395789473681</v>
      </c>
      <c r="AB28" s="66">
        <v>18875000</v>
      </c>
      <c r="AC28" s="66">
        <v>19.868421052631579</v>
      </c>
      <c r="AD28" s="66">
        <v>58076176</v>
      </c>
      <c r="AE28" s="185">
        <v>61.132816842105264</v>
      </c>
      <c r="AG28" s="112">
        <f t="shared" si="4"/>
        <v>35333666</v>
      </c>
      <c r="AI28" s="178" t="s">
        <v>32</v>
      </c>
      <c r="AJ28" s="66" t="s">
        <v>244</v>
      </c>
      <c r="AK28" s="66">
        <v>95000000</v>
      </c>
      <c r="AL28" s="66">
        <v>95000000</v>
      </c>
      <c r="AM28" s="66"/>
      <c r="AN28" s="66">
        <v>63100000</v>
      </c>
      <c r="AO28" s="66">
        <v>66.421052631578945</v>
      </c>
      <c r="AP28" s="66">
        <v>66.421052631578945</v>
      </c>
      <c r="AQ28" s="66">
        <v>39201176</v>
      </c>
      <c r="AR28" s="66">
        <v>41.264395789473681</v>
      </c>
      <c r="AS28" s="66">
        <v>18875000</v>
      </c>
      <c r="AT28" s="66">
        <v>19.868421052631579</v>
      </c>
      <c r="AU28" s="66">
        <v>89146560</v>
      </c>
      <c r="AV28" s="185">
        <v>61.132816842105264</v>
      </c>
      <c r="AX28" s="112">
        <f t="shared" si="5"/>
        <v>31070384</v>
      </c>
      <c r="AY28" s="66">
        <v>94771710</v>
      </c>
      <c r="AZ28" s="112">
        <f t="shared" si="6"/>
        <v>5625150</v>
      </c>
    </row>
    <row r="29" spans="2:52" ht="45" customHeight="1" x14ac:dyDescent="0.35">
      <c r="B29" s="66"/>
      <c r="C29" s="66"/>
      <c r="D29" s="66"/>
      <c r="G29" s="66"/>
      <c r="H29" s="66"/>
      <c r="I29" s="66"/>
      <c r="J29" s="66"/>
      <c r="K29" s="66"/>
      <c r="L29" s="66"/>
      <c r="M29" s="66"/>
      <c r="N29" s="66"/>
      <c r="R29" s="178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I29" s="178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185"/>
    </row>
    <row r="30" spans="2:52" ht="45" customHeight="1" x14ac:dyDescent="0.35">
      <c r="B30" s="66" t="s">
        <v>36</v>
      </c>
      <c r="C30" s="66"/>
      <c r="D30" s="66">
        <v>220000000</v>
      </c>
      <c r="G30" s="66">
        <v>70724700</v>
      </c>
      <c r="H30" s="66">
        <v>32.147590909090908</v>
      </c>
      <c r="I30" s="66">
        <v>32.147590909090908</v>
      </c>
      <c r="J30" s="66">
        <v>11120820</v>
      </c>
      <c r="K30" s="66">
        <v>5.0549181818181816</v>
      </c>
      <c r="L30" s="66">
        <v>9759620</v>
      </c>
      <c r="M30" s="66">
        <v>4.4361909090909091</v>
      </c>
      <c r="N30" s="66">
        <v>20880440</v>
      </c>
      <c r="O30" s="185">
        <v>9.4911090909090898</v>
      </c>
      <c r="R30" s="179" t="s">
        <v>36</v>
      </c>
      <c r="S30" s="66"/>
      <c r="T30" s="66">
        <v>220000000</v>
      </c>
      <c r="U30" s="66">
        <v>220000000</v>
      </c>
      <c r="V30" s="66"/>
      <c r="W30" s="66">
        <v>173642600</v>
      </c>
      <c r="X30" s="66">
        <v>78.928454545454542</v>
      </c>
      <c r="Y30" s="66">
        <v>78.928454545454542</v>
      </c>
      <c r="Z30" s="66">
        <v>78453020</v>
      </c>
      <c r="AA30" s="66">
        <v>35.660463636363637</v>
      </c>
      <c r="AB30" s="66">
        <v>6500000</v>
      </c>
      <c r="AC30" s="66">
        <v>2.9545454545454546</v>
      </c>
      <c r="AD30" s="66">
        <v>84953020</v>
      </c>
      <c r="AE30" s="185">
        <v>38.615009090909091</v>
      </c>
      <c r="AI30" s="179" t="s">
        <v>36</v>
      </c>
      <c r="AJ30" s="66"/>
      <c r="AK30" s="66">
        <v>220000000</v>
      </c>
      <c r="AL30" s="66">
        <v>220000000</v>
      </c>
      <c r="AM30" s="66"/>
      <c r="AN30" s="66">
        <v>173642600</v>
      </c>
      <c r="AO30" s="66">
        <v>78.928454545454542</v>
      </c>
      <c r="AP30" s="66">
        <v>78.928454545454542</v>
      </c>
      <c r="AQ30" s="66">
        <v>78453020</v>
      </c>
      <c r="AR30" s="66">
        <v>35.660463636363637</v>
      </c>
      <c r="AS30" s="66">
        <v>6500000</v>
      </c>
      <c r="AT30" s="66">
        <v>2.9545454545454546</v>
      </c>
      <c r="AU30" s="66">
        <f>SUM(AU31:AU34)</f>
        <v>159097879</v>
      </c>
      <c r="AV30" s="185">
        <v>38.615009090909091</v>
      </c>
    </row>
    <row r="31" spans="2:52" ht="45" customHeight="1" x14ac:dyDescent="0.35">
      <c r="B31" s="66" t="s">
        <v>19</v>
      </c>
      <c r="C31" s="66" t="s">
        <v>244</v>
      </c>
      <c r="D31" s="66">
        <v>50000000</v>
      </c>
      <c r="G31" s="66">
        <v>2703650</v>
      </c>
      <c r="H31" s="66">
        <v>5.4073000000000003E-2</v>
      </c>
      <c r="I31" s="66">
        <v>5.4073000000000003E-2</v>
      </c>
      <c r="J31" s="66">
        <v>0</v>
      </c>
      <c r="K31" s="66">
        <v>0</v>
      </c>
      <c r="L31" s="66"/>
      <c r="M31" s="66">
        <v>0</v>
      </c>
      <c r="N31" s="66">
        <v>0</v>
      </c>
      <c r="O31" s="185">
        <v>0</v>
      </c>
      <c r="R31" s="178" t="s">
        <v>19</v>
      </c>
      <c r="S31" s="66" t="s">
        <v>244</v>
      </c>
      <c r="T31" s="66">
        <v>50000000</v>
      </c>
      <c r="U31" s="66">
        <v>50000000</v>
      </c>
      <c r="V31" s="66"/>
      <c r="W31" s="66">
        <v>47750000</v>
      </c>
      <c r="X31" s="66">
        <v>95.5</v>
      </c>
      <c r="Y31" s="66">
        <v>95.5</v>
      </c>
      <c r="Z31" s="66">
        <v>22689250</v>
      </c>
      <c r="AA31" s="66">
        <v>45.378500000000003</v>
      </c>
      <c r="AB31" s="66">
        <v>0</v>
      </c>
      <c r="AC31" s="66">
        <v>0</v>
      </c>
      <c r="AD31" s="66">
        <v>22689250</v>
      </c>
      <c r="AE31" s="185">
        <v>45.378500000000003</v>
      </c>
      <c r="AG31" s="112">
        <f t="shared" ref="AG31:AG34" si="7">AD31-N31</f>
        <v>22689250</v>
      </c>
      <c r="AI31" s="178" t="s">
        <v>19</v>
      </c>
      <c r="AJ31" s="66" t="s">
        <v>244</v>
      </c>
      <c r="AK31" s="66">
        <v>50000000</v>
      </c>
      <c r="AL31" s="66">
        <v>50000000</v>
      </c>
      <c r="AM31" s="66"/>
      <c r="AN31" s="66">
        <v>47750000</v>
      </c>
      <c r="AO31" s="66">
        <v>95.5</v>
      </c>
      <c r="AP31" s="66">
        <v>95.5</v>
      </c>
      <c r="AQ31" s="66">
        <v>22689250</v>
      </c>
      <c r="AR31" s="66">
        <v>45.378500000000003</v>
      </c>
      <c r="AS31" s="66">
        <v>0</v>
      </c>
      <c r="AT31" s="66">
        <v>0</v>
      </c>
      <c r="AU31" s="66">
        <v>44113009</v>
      </c>
      <c r="AV31" s="185">
        <v>45.378500000000003</v>
      </c>
      <c r="AX31" s="112">
        <f t="shared" ref="AX31:AX34" si="8">AU31-AD31</f>
        <v>21423759</v>
      </c>
      <c r="AY31" s="66">
        <v>69042250</v>
      </c>
      <c r="AZ31" s="112">
        <f t="shared" ref="AZ31:AZ34" si="9">AY31-AU31</f>
        <v>24929241</v>
      </c>
    </row>
    <row r="32" spans="2:52" ht="45" customHeight="1" x14ac:dyDescent="0.35">
      <c r="B32" s="66" t="s">
        <v>224</v>
      </c>
      <c r="C32" s="66" t="s">
        <v>244</v>
      </c>
      <c r="D32" s="66">
        <v>20000000</v>
      </c>
      <c r="G32" s="66">
        <v>3450</v>
      </c>
      <c r="H32" s="66">
        <v>1.7249999999999999E-4</v>
      </c>
      <c r="I32" s="66">
        <v>1.7249999999999999E-4</v>
      </c>
      <c r="J32" s="66">
        <v>0</v>
      </c>
      <c r="K32" s="66">
        <v>0</v>
      </c>
      <c r="L32" s="66"/>
      <c r="M32" s="66">
        <v>0</v>
      </c>
      <c r="N32" s="66">
        <v>0</v>
      </c>
      <c r="O32" s="185">
        <v>0</v>
      </c>
      <c r="R32" s="178" t="s">
        <v>224</v>
      </c>
      <c r="S32" s="66" t="s">
        <v>244</v>
      </c>
      <c r="T32" s="66">
        <v>20000000</v>
      </c>
      <c r="U32" s="66">
        <v>20000000</v>
      </c>
      <c r="V32" s="66"/>
      <c r="W32" s="66">
        <v>18875000</v>
      </c>
      <c r="X32" s="66">
        <v>94.375</v>
      </c>
      <c r="Y32" s="66">
        <v>94.375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185">
        <v>0</v>
      </c>
      <c r="AG32" s="112">
        <f t="shared" si="7"/>
        <v>0</v>
      </c>
      <c r="AI32" s="178" t="s">
        <v>224</v>
      </c>
      <c r="AJ32" s="66" t="s">
        <v>244</v>
      </c>
      <c r="AK32" s="66">
        <v>20000000</v>
      </c>
      <c r="AL32" s="66">
        <v>20000000</v>
      </c>
      <c r="AM32" s="66"/>
      <c r="AN32" s="66">
        <v>18875000</v>
      </c>
      <c r="AO32" s="66">
        <v>94.375</v>
      </c>
      <c r="AP32" s="66">
        <v>94.375</v>
      </c>
      <c r="AQ32" s="66">
        <v>0</v>
      </c>
      <c r="AR32" s="66">
        <v>0</v>
      </c>
      <c r="AS32" s="66">
        <v>0</v>
      </c>
      <c r="AT32" s="66">
        <v>0</v>
      </c>
      <c r="AU32" s="66">
        <v>13715000</v>
      </c>
      <c r="AV32" s="185">
        <v>0</v>
      </c>
      <c r="AX32" s="112">
        <f t="shared" si="8"/>
        <v>13715000</v>
      </c>
      <c r="AY32" s="66">
        <v>19700000</v>
      </c>
      <c r="AZ32" s="112">
        <f t="shared" si="9"/>
        <v>5985000</v>
      </c>
    </row>
    <row r="33" spans="2:52" ht="60.75" customHeight="1" x14ac:dyDescent="0.35">
      <c r="B33" s="66" t="s">
        <v>245</v>
      </c>
      <c r="C33" s="66" t="s">
        <v>244</v>
      </c>
      <c r="D33" s="66">
        <v>50000000</v>
      </c>
      <c r="G33" s="66">
        <v>26010000</v>
      </c>
      <c r="H33" s="66">
        <v>0.5202</v>
      </c>
      <c r="I33" s="66">
        <v>0.5202</v>
      </c>
      <c r="J33" s="66">
        <v>3620820</v>
      </c>
      <c r="K33" s="66">
        <v>7.2416400000000003</v>
      </c>
      <c r="L33" s="66">
        <v>2810020</v>
      </c>
      <c r="M33" s="66">
        <v>5.6200399999999998E-2</v>
      </c>
      <c r="N33" s="66">
        <v>6430840</v>
      </c>
      <c r="O33" s="185">
        <v>0.1286168</v>
      </c>
      <c r="R33" s="178" t="s">
        <v>245</v>
      </c>
      <c r="S33" s="66" t="s">
        <v>244</v>
      </c>
      <c r="T33" s="66">
        <v>50000000</v>
      </c>
      <c r="U33" s="66">
        <v>50000000</v>
      </c>
      <c r="V33" s="66"/>
      <c r="W33" s="66">
        <v>35010000</v>
      </c>
      <c r="X33" s="66">
        <v>70.02000000000001</v>
      </c>
      <c r="Y33" s="66">
        <v>70.02000000000001</v>
      </c>
      <c r="Z33" s="66">
        <v>20634170</v>
      </c>
      <c r="AA33" s="66">
        <v>41.268339999999995</v>
      </c>
      <c r="AB33" s="66">
        <v>1500000</v>
      </c>
      <c r="AC33" s="66">
        <v>3</v>
      </c>
      <c r="AD33" s="66">
        <v>22134170</v>
      </c>
      <c r="AE33" s="185">
        <v>44.268340000000002</v>
      </c>
      <c r="AG33" s="112">
        <f t="shared" si="7"/>
        <v>15703330</v>
      </c>
      <c r="AI33" s="178" t="s">
        <v>245</v>
      </c>
      <c r="AJ33" s="66" t="s">
        <v>244</v>
      </c>
      <c r="AK33" s="66">
        <v>50000000</v>
      </c>
      <c r="AL33" s="66">
        <v>50000000</v>
      </c>
      <c r="AM33" s="66"/>
      <c r="AN33" s="66">
        <v>35010000</v>
      </c>
      <c r="AO33" s="66">
        <v>70.02000000000001</v>
      </c>
      <c r="AP33" s="66">
        <v>70.02000000000001</v>
      </c>
      <c r="AQ33" s="66">
        <v>20634170</v>
      </c>
      <c r="AR33" s="66">
        <v>41.268339999999995</v>
      </c>
      <c r="AS33" s="66">
        <v>1500000</v>
      </c>
      <c r="AT33" s="66">
        <v>3</v>
      </c>
      <c r="AU33" s="66">
        <v>38369770</v>
      </c>
      <c r="AV33" s="185">
        <v>44.268340000000002</v>
      </c>
      <c r="AX33" s="112">
        <f t="shared" si="8"/>
        <v>16235600</v>
      </c>
      <c r="AY33" s="66">
        <v>48449820</v>
      </c>
      <c r="AZ33" s="112">
        <f t="shared" si="9"/>
        <v>10080050</v>
      </c>
    </row>
    <row r="34" spans="2:52" ht="45" customHeight="1" x14ac:dyDescent="0.35">
      <c r="B34" s="66" t="s">
        <v>246</v>
      </c>
      <c r="C34" s="66" t="s">
        <v>244</v>
      </c>
      <c r="D34" s="66">
        <v>100000000</v>
      </c>
      <c r="G34" s="66">
        <v>42007600</v>
      </c>
      <c r="H34" s="66">
        <v>0.420076</v>
      </c>
      <c r="I34" s="66">
        <v>0.420076</v>
      </c>
      <c r="J34" s="66">
        <v>7500000</v>
      </c>
      <c r="K34" s="66">
        <v>7.5</v>
      </c>
      <c r="L34" s="66">
        <v>6949600</v>
      </c>
      <c r="M34" s="66">
        <v>6.9496000000000002E-2</v>
      </c>
      <c r="N34" s="66">
        <v>14449600</v>
      </c>
      <c r="O34" s="185">
        <v>0.14449600000000001</v>
      </c>
      <c r="R34" s="178" t="s">
        <v>246</v>
      </c>
      <c r="S34" s="66" t="s">
        <v>244</v>
      </c>
      <c r="T34" s="66">
        <v>100000000</v>
      </c>
      <c r="U34" s="66">
        <v>100000000</v>
      </c>
      <c r="V34" s="66"/>
      <c r="W34" s="66">
        <v>72007600</v>
      </c>
      <c r="X34" s="66">
        <v>72.007600000000011</v>
      </c>
      <c r="Y34" s="66">
        <v>72.007600000000011</v>
      </c>
      <c r="Z34" s="66">
        <v>35129600</v>
      </c>
      <c r="AA34" s="66">
        <v>35.129599999999996</v>
      </c>
      <c r="AB34" s="66">
        <v>5000000</v>
      </c>
      <c r="AC34" s="66">
        <v>5</v>
      </c>
      <c r="AD34" s="66">
        <v>40129600</v>
      </c>
      <c r="AE34" s="185">
        <v>40.129599999999996</v>
      </c>
      <c r="AG34" s="112">
        <f t="shared" si="7"/>
        <v>25680000</v>
      </c>
      <c r="AI34" s="178" t="s">
        <v>246</v>
      </c>
      <c r="AJ34" s="66" t="s">
        <v>244</v>
      </c>
      <c r="AK34" s="66">
        <v>100000000</v>
      </c>
      <c r="AL34" s="66">
        <v>100000000</v>
      </c>
      <c r="AM34" s="66"/>
      <c r="AN34" s="66">
        <v>72007600</v>
      </c>
      <c r="AO34" s="66">
        <v>72.007600000000011</v>
      </c>
      <c r="AP34" s="66">
        <v>72.007600000000011</v>
      </c>
      <c r="AQ34" s="66">
        <v>35129600</v>
      </c>
      <c r="AR34" s="66">
        <v>35.129599999999996</v>
      </c>
      <c r="AS34" s="66">
        <v>5000000</v>
      </c>
      <c r="AT34" s="66">
        <v>5</v>
      </c>
      <c r="AU34" s="66">
        <v>62900100</v>
      </c>
      <c r="AV34" s="185">
        <v>40.129599999999996</v>
      </c>
      <c r="AX34" s="112">
        <f t="shared" si="8"/>
        <v>22770500</v>
      </c>
      <c r="AY34" s="66">
        <v>93473400</v>
      </c>
      <c r="AZ34" s="112">
        <f t="shared" si="9"/>
        <v>30573300</v>
      </c>
    </row>
    <row r="35" spans="2:52" ht="45" customHeight="1" x14ac:dyDescent="0.35">
      <c r="B35" s="66"/>
      <c r="C35" s="66"/>
      <c r="D35" s="66"/>
      <c r="G35" s="66"/>
      <c r="H35" s="66"/>
      <c r="I35" s="66"/>
      <c r="J35" s="66"/>
      <c r="K35" s="66"/>
      <c r="L35" s="66"/>
      <c r="M35" s="66"/>
      <c r="N35" s="66"/>
      <c r="R35" s="178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I35" s="178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185"/>
    </row>
    <row r="36" spans="2:52" ht="45" customHeight="1" x14ac:dyDescent="0.35">
      <c r="B36" s="66" t="s">
        <v>247</v>
      </c>
      <c r="C36" s="66"/>
      <c r="D36" s="66">
        <v>860000000</v>
      </c>
      <c r="G36" s="66">
        <v>226262499</v>
      </c>
      <c r="H36" s="66">
        <v>26.309592906976743</v>
      </c>
      <c r="I36" s="66">
        <v>26.309592906976743</v>
      </c>
      <c r="J36" s="66">
        <v>55115922</v>
      </c>
      <c r="K36" s="66">
        <v>6.408828139534883</v>
      </c>
      <c r="L36" s="66">
        <v>86924868</v>
      </c>
      <c r="M36" s="66">
        <v>10.107542790697673</v>
      </c>
      <c r="N36" s="66">
        <v>142040790</v>
      </c>
      <c r="O36" s="185">
        <v>16.516370930232558</v>
      </c>
      <c r="R36" s="179" t="s">
        <v>247</v>
      </c>
      <c r="S36" s="66"/>
      <c r="T36" s="66">
        <v>860000000</v>
      </c>
      <c r="U36" s="66">
        <v>860000000</v>
      </c>
      <c r="V36" s="66"/>
      <c r="W36" s="66">
        <v>446058398</v>
      </c>
      <c r="X36" s="66">
        <v>51.867255581395341</v>
      </c>
      <c r="Y36" s="66">
        <v>51.867255581395341</v>
      </c>
      <c r="Z36" s="66">
        <v>296801378</v>
      </c>
      <c r="AA36" s="66">
        <v>34.511788139534886</v>
      </c>
      <c r="AB36" s="66">
        <v>57847147</v>
      </c>
      <c r="AC36" s="66">
        <v>6.7264124418604645</v>
      </c>
      <c r="AD36" s="66">
        <v>354648525</v>
      </c>
      <c r="AE36" s="185">
        <v>41.238200581395354</v>
      </c>
      <c r="AI36" s="179" t="s">
        <v>247</v>
      </c>
      <c r="AJ36" s="66"/>
      <c r="AK36" s="66">
        <v>860000000</v>
      </c>
      <c r="AL36" s="66">
        <v>860000000</v>
      </c>
      <c r="AM36" s="66"/>
      <c r="AN36" s="66">
        <v>446058398</v>
      </c>
      <c r="AO36" s="66">
        <v>51.867255581395341</v>
      </c>
      <c r="AP36" s="66">
        <v>51.867255581395341</v>
      </c>
      <c r="AQ36" s="66">
        <v>296801378</v>
      </c>
      <c r="AR36" s="66">
        <v>34.511788139534886</v>
      </c>
      <c r="AS36" s="66">
        <v>57847147</v>
      </c>
      <c r="AT36" s="66">
        <v>6.7264124418604645</v>
      </c>
      <c r="AU36" s="66">
        <f>SUM(AU37:AU39)</f>
        <v>536960957</v>
      </c>
      <c r="AV36" s="185">
        <v>41.238200581395354</v>
      </c>
    </row>
    <row r="37" spans="2:52" ht="45" customHeight="1" x14ac:dyDescent="0.35">
      <c r="B37" s="66" t="s">
        <v>24</v>
      </c>
      <c r="C37" s="66" t="s">
        <v>244</v>
      </c>
      <c r="D37" s="66">
        <v>180000000</v>
      </c>
      <c r="G37" s="66">
        <v>45012299</v>
      </c>
      <c r="H37" s="66">
        <v>0.25006832777777777</v>
      </c>
      <c r="I37" s="66">
        <v>0.25006832777777777</v>
      </c>
      <c r="J37" s="66">
        <v>10675922</v>
      </c>
      <c r="K37" s="66">
        <v>5.9310677777777778</v>
      </c>
      <c r="L37" s="66">
        <v>22700368</v>
      </c>
      <c r="M37" s="66">
        <v>0.12611315555555555</v>
      </c>
      <c r="N37" s="66">
        <v>33376290</v>
      </c>
      <c r="O37" s="185">
        <v>0.18542383333333334</v>
      </c>
      <c r="R37" s="178" t="s">
        <v>24</v>
      </c>
      <c r="S37" s="66" t="s">
        <v>244</v>
      </c>
      <c r="T37" s="66">
        <v>180000000</v>
      </c>
      <c r="U37" s="66">
        <v>180000000</v>
      </c>
      <c r="V37" s="66"/>
      <c r="W37" s="66">
        <v>90008198</v>
      </c>
      <c r="X37" s="66">
        <v>50.004554444444452</v>
      </c>
      <c r="Y37" s="66">
        <v>50.004554444444452</v>
      </c>
      <c r="Z37" s="66">
        <v>54816878</v>
      </c>
      <c r="AA37" s="66">
        <v>30.453821111111111</v>
      </c>
      <c r="AB37" s="66">
        <v>13407147</v>
      </c>
      <c r="AC37" s="66">
        <v>7.4484149999999998</v>
      </c>
      <c r="AD37" s="66">
        <v>68224025</v>
      </c>
      <c r="AE37" s="185">
        <v>37.902236111111108</v>
      </c>
      <c r="AG37" s="112">
        <f t="shared" ref="AG37:AG39" si="10">AD37-N37</f>
        <v>34847735</v>
      </c>
      <c r="AI37" s="178" t="s">
        <v>24</v>
      </c>
      <c r="AJ37" s="66" t="s">
        <v>244</v>
      </c>
      <c r="AK37" s="66">
        <v>180000000</v>
      </c>
      <c r="AL37" s="66">
        <v>180000000</v>
      </c>
      <c r="AM37" s="66"/>
      <c r="AN37" s="66">
        <v>90008198</v>
      </c>
      <c r="AO37" s="66">
        <v>50.004554444444452</v>
      </c>
      <c r="AP37" s="66">
        <v>50.004554444444452</v>
      </c>
      <c r="AQ37" s="66">
        <v>54816878</v>
      </c>
      <c r="AR37" s="66">
        <v>30.453821111111111</v>
      </c>
      <c r="AS37" s="66">
        <v>13407147</v>
      </c>
      <c r="AT37" s="66">
        <v>7.4484149999999998</v>
      </c>
      <c r="AU37" s="66">
        <v>103936457</v>
      </c>
      <c r="AV37" s="185">
        <v>37.902236111111108</v>
      </c>
      <c r="AX37" s="112">
        <f t="shared" ref="AX37:AX39" si="11">AU37-AD37</f>
        <v>35712432</v>
      </c>
      <c r="AY37" s="66">
        <v>147133543</v>
      </c>
      <c r="AZ37" s="112">
        <f t="shared" ref="AZ37:AZ39" si="12">AY37-AU37</f>
        <v>43197086</v>
      </c>
    </row>
    <row r="38" spans="2:52" ht="45" customHeight="1" x14ac:dyDescent="0.35">
      <c r="B38" s="66" t="s">
        <v>25</v>
      </c>
      <c r="C38" s="66" t="s">
        <v>244</v>
      </c>
      <c r="D38" s="66">
        <v>630000000</v>
      </c>
      <c r="G38" s="66">
        <v>165390000</v>
      </c>
      <c r="H38" s="66">
        <v>0.26252380952380955</v>
      </c>
      <c r="I38" s="66">
        <v>0.26252380952380955</v>
      </c>
      <c r="J38" s="66">
        <v>44440000</v>
      </c>
      <c r="K38" s="66">
        <v>7.0539682539682538</v>
      </c>
      <c r="L38" s="66">
        <v>50824500</v>
      </c>
      <c r="M38" s="66">
        <v>8.0673809523809523E-2</v>
      </c>
      <c r="N38" s="66">
        <v>95264500</v>
      </c>
      <c r="O38" s="185">
        <v>0.15121349206349205</v>
      </c>
      <c r="R38" s="178" t="s">
        <v>25</v>
      </c>
      <c r="S38" s="66" t="s">
        <v>244</v>
      </c>
      <c r="T38" s="66">
        <v>630000000</v>
      </c>
      <c r="U38" s="66">
        <v>630000000</v>
      </c>
      <c r="V38" s="66"/>
      <c r="W38" s="66">
        <v>324390000</v>
      </c>
      <c r="X38" s="66">
        <v>51.490476190476187</v>
      </c>
      <c r="Y38" s="66">
        <v>51.490476190476187</v>
      </c>
      <c r="Z38" s="66">
        <v>228584500</v>
      </c>
      <c r="AA38" s="66">
        <v>36.283253968253973</v>
      </c>
      <c r="AB38" s="66">
        <v>44440000</v>
      </c>
      <c r="AC38" s="66">
        <v>7.0539682539682538</v>
      </c>
      <c r="AD38" s="66">
        <v>273024500</v>
      </c>
      <c r="AE38" s="185">
        <v>43.337222222222223</v>
      </c>
      <c r="AG38" s="112">
        <f t="shared" si="10"/>
        <v>177760000</v>
      </c>
      <c r="AI38" s="178" t="s">
        <v>25</v>
      </c>
      <c r="AJ38" s="66" t="s">
        <v>244</v>
      </c>
      <c r="AK38" s="66">
        <v>630000000</v>
      </c>
      <c r="AL38" s="66">
        <v>630000000</v>
      </c>
      <c r="AM38" s="66"/>
      <c r="AN38" s="66">
        <v>324390000</v>
      </c>
      <c r="AO38" s="66">
        <v>51.490476190476187</v>
      </c>
      <c r="AP38" s="66">
        <v>51.490476190476187</v>
      </c>
      <c r="AQ38" s="66">
        <v>228584500</v>
      </c>
      <c r="AR38" s="66">
        <v>36.283253968253973</v>
      </c>
      <c r="AS38" s="66">
        <v>44440000</v>
      </c>
      <c r="AT38" s="66">
        <v>7.0539682539682538</v>
      </c>
      <c r="AU38" s="66">
        <v>406344500</v>
      </c>
      <c r="AV38" s="185">
        <v>43.337222222222223</v>
      </c>
      <c r="AX38" s="112">
        <f t="shared" si="11"/>
        <v>133320000</v>
      </c>
      <c r="AY38" s="66">
        <v>618000110</v>
      </c>
      <c r="AZ38" s="112">
        <f t="shared" si="12"/>
        <v>211655610</v>
      </c>
    </row>
    <row r="39" spans="2:52" ht="45" customHeight="1" x14ac:dyDescent="0.35">
      <c r="B39" s="66" t="s">
        <v>28</v>
      </c>
      <c r="C39" s="66" t="s">
        <v>244</v>
      </c>
      <c r="D39" s="66">
        <v>50000000</v>
      </c>
      <c r="G39" s="66">
        <v>15860200</v>
      </c>
      <c r="H39" s="66">
        <v>0.31720399999999999</v>
      </c>
      <c r="I39" s="66">
        <v>0.31720399999999999</v>
      </c>
      <c r="J39" s="66">
        <v>0</v>
      </c>
      <c r="K39" s="66">
        <v>0</v>
      </c>
      <c r="L39" s="66">
        <v>13400000</v>
      </c>
      <c r="M39" s="66">
        <v>0.26800000000000002</v>
      </c>
      <c r="N39" s="66">
        <v>13400000</v>
      </c>
      <c r="O39" s="185">
        <v>0.26800000000000002</v>
      </c>
      <c r="R39" s="178" t="s">
        <v>28</v>
      </c>
      <c r="S39" s="66" t="s">
        <v>244</v>
      </c>
      <c r="T39" s="66">
        <v>50000000</v>
      </c>
      <c r="U39" s="66">
        <v>50000000</v>
      </c>
      <c r="V39" s="66"/>
      <c r="W39" s="66">
        <v>31660200</v>
      </c>
      <c r="X39" s="66">
        <v>63.320399999999999</v>
      </c>
      <c r="Y39" s="66">
        <v>63.320399999999999</v>
      </c>
      <c r="Z39" s="66">
        <v>13400000</v>
      </c>
      <c r="AA39" s="66">
        <v>26.8</v>
      </c>
      <c r="AB39" s="66">
        <v>0</v>
      </c>
      <c r="AC39" s="66">
        <v>0</v>
      </c>
      <c r="AD39" s="66">
        <v>13400000</v>
      </c>
      <c r="AE39" s="185">
        <v>26.8</v>
      </c>
      <c r="AG39" s="112">
        <f t="shared" si="10"/>
        <v>0</v>
      </c>
      <c r="AI39" s="178" t="s">
        <v>28</v>
      </c>
      <c r="AJ39" s="66" t="s">
        <v>244</v>
      </c>
      <c r="AK39" s="66">
        <v>50000000</v>
      </c>
      <c r="AL39" s="66">
        <v>50000000</v>
      </c>
      <c r="AM39" s="66"/>
      <c r="AN39" s="66">
        <v>31660200</v>
      </c>
      <c r="AO39" s="66">
        <v>63.320399999999999</v>
      </c>
      <c r="AP39" s="66">
        <v>63.320399999999999</v>
      </c>
      <c r="AQ39" s="66">
        <v>13400000</v>
      </c>
      <c r="AR39" s="66">
        <v>26.8</v>
      </c>
      <c r="AS39" s="66">
        <v>0</v>
      </c>
      <c r="AT39" s="66">
        <v>0</v>
      </c>
      <c r="AU39" s="66">
        <v>26680000</v>
      </c>
      <c r="AV39" s="185">
        <v>26.8</v>
      </c>
      <c r="AX39" s="112">
        <f t="shared" si="11"/>
        <v>13280000</v>
      </c>
      <c r="AY39" s="66">
        <v>49847400</v>
      </c>
      <c r="AZ39" s="112">
        <f t="shared" si="12"/>
        <v>23167400</v>
      </c>
    </row>
    <row r="40" spans="2:52" ht="45" customHeight="1" x14ac:dyDescent="0.35">
      <c r="B40" s="66"/>
      <c r="C40" s="66"/>
      <c r="D40" s="66"/>
      <c r="G40" s="66"/>
      <c r="H40" s="66"/>
      <c r="I40" s="66"/>
      <c r="J40" s="66"/>
      <c r="K40" s="66"/>
      <c r="L40" s="66"/>
      <c r="M40" s="66"/>
      <c r="N40" s="66"/>
      <c r="R40" s="178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I40" s="178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185"/>
    </row>
    <row r="41" spans="2:52" ht="45" customHeight="1" x14ac:dyDescent="0.35">
      <c r="B41" s="66" t="s">
        <v>38</v>
      </c>
      <c r="C41" s="66"/>
      <c r="D41" s="66">
        <v>40000000</v>
      </c>
      <c r="G41" s="66">
        <v>22075000</v>
      </c>
      <c r="H41" s="66">
        <v>55.1875</v>
      </c>
      <c r="I41" s="66">
        <v>55.1875</v>
      </c>
      <c r="J41" s="66">
        <v>0</v>
      </c>
      <c r="K41" s="66">
        <v>0</v>
      </c>
      <c r="L41" s="66">
        <v>20906150</v>
      </c>
      <c r="M41" s="66">
        <v>52.265375000000006</v>
      </c>
      <c r="N41" s="66">
        <v>20906150</v>
      </c>
      <c r="O41" s="185">
        <v>52.265375000000006</v>
      </c>
      <c r="R41" s="179" t="s">
        <v>38</v>
      </c>
      <c r="S41" s="66"/>
      <c r="T41" s="66">
        <v>40000000</v>
      </c>
      <c r="U41" s="66">
        <v>40000000</v>
      </c>
      <c r="V41" s="66"/>
      <c r="W41" s="66">
        <v>38875000</v>
      </c>
      <c r="X41" s="66">
        <v>97.1875</v>
      </c>
      <c r="Y41" s="66">
        <v>97.1875</v>
      </c>
      <c r="Z41" s="66">
        <v>20906150</v>
      </c>
      <c r="AA41" s="66">
        <v>52.265375000000006</v>
      </c>
      <c r="AB41" s="66">
        <v>0</v>
      </c>
      <c r="AC41" s="66">
        <v>0</v>
      </c>
      <c r="AD41" s="66">
        <v>20906150</v>
      </c>
      <c r="AE41" s="185">
        <v>52.265375000000006</v>
      </c>
      <c r="AI41" s="179" t="s">
        <v>38</v>
      </c>
      <c r="AJ41" s="66"/>
      <c r="AK41" s="66">
        <v>40000000</v>
      </c>
      <c r="AL41" s="66">
        <v>40000000</v>
      </c>
      <c r="AM41" s="66"/>
      <c r="AN41" s="66">
        <v>38875000</v>
      </c>
      <c r="AO41" s="66">
        <v>97.1875</v>
      </c>
      <c r="AP41" s="66">
        <v>97.1875</v>
      </c>
      <c r="AQ41" s="66">
        <v>20906150</v>
      </c>
      <c r="AR41" s="66">
        <v>52.265375000000006</v>
      </c>
      <c r="AS41" s="66">
        <v>0</v>
      </c>
      <c r="AT41" s="66">
        <v>0</v>
      </c>
      <c r="AU41" s="66">
        <f>SUM(AU42:AU43)</f>
        <v>28868150</v>
      </c>
      <c r="AV41" s="185">
        <v>52.265375000000006</v>
      </c>
    </row>
    <row r="42" spans="2:52" ht="45" customHeight="1" x14ac:dyDescent="0.35">
      <c r="B42" s="66" t="s">
        <v>17</v>
      </c>
      <c r="C42" s="66" t="s">
        <v>244</v>
      </c>
      <c r="D42" s="66">
        <v>20000000</v>
      </c>
      <c r="G42" s="66">
        <v>11600000</v>
      </c>
      <c r="H42" s="66">
        <v>0.57999999999999996</v>
      </c>
      <c r="I42" s="66">
        <v>0.57999999999999996</v>
      </c>
      <c r="J42" s="66">
        <v>0</v>
      </c>
      <c r="K42" s="66">
        <v>0</v>
      </c>
      <c r="L42" s="66">
        <v>10450250</v>
      </c>
      <c r="M42" s="66">
        <v>0.52251250000000005</v>
      </c>
      <c r="N42" s="66">
        <v>10450250</v>
      </c>
      <c r="O42" s="185">
        <v>0.52251250000000005</v>
      </c>
      <c r="R42" s="178" t="s">
        <v>17</v>
      </c>
      <c r="S42" s="66" t="s">
        <v>244</v>
      </c>
      <c r="T42" s="66">
        <v>20000000</v>
      </c>
      <c r="U42" s="66">
        <v>20000000</v>
      </c>
      <c r="V42" s="66"/>
      <c r="W42" s="66">
        <v>20000000</v>
      </c>
      <c r="X42" s="66">
        <v>100</v>
      </c>
      <c r="Y42" s="66">
        <v>100</v>
      </c>
      <c r="Z42" s="66">
        <v>10450250</v>
      </c>
      <c r="AA42" s="66">
        <v>52.251250000000006</v>
      </c>
      <c r="AB42" s="66">
        <v>0</v>
      </c>
      <c r="AC42" s="66">
        <v>0</v>
      </c>
      <c r="AD42" s="66">
        <v>10450250</v>
      </c>
      <c r="AE42" s="185">
        <v>52.251250000000006</v>
      </c>
      <c r="AG42" s="112">
        <f t="shared" ref="AG42:AG43" si="13">AD42-N42</f>
        <v>0</v>
      </c>
      <c r="AI42" s="178" t="s">
        <v>17</v>
      </c>
      <c r="AJ42" s="66" t="s">
        <v>244</v>
      </c>
      <c r="AK42" s="66">
        <v>20000000</v>
      </c>
      <c r="AL42" s="66">
        <v>20000000</v>
      </c>
      <c r="AM42" s="66"/>
      <c r="AN42" s="66">
        <v>20000000</v>
      </c>
      <c r="AO42" s="66">
        <v>100</v>
      </c>
      <c r="AP42" s="66">
        <v>100</v>
      </c>
      <c r="AQ42" s="66">
        <v>10450250</v>
      </c>
      <c r="AR42" s="66">
        <v>52.251250000000006</v>
      </c>
      <c r="AS42" s="66">
        <v>0</v>
      </c>
      <c r="AT42" s="66">
        <v>0</v>
      </c>
      <c r="AU42" s="66">
        <v>14448250</v>
      </c>
      <c r="AV42" s="185">
        <v>52.251250000000006</v>
      </c>
      <c r="AX42" s="112">
        <f>AU42-AD42</f>
        <v>3998000</v>
      </c>
      <c r="AY42" s="66">
        <v>24986250</v>
      </c>
      <c r="AZ42" s="112">
        <f t="shared" ref="AZ42:AZ43" si="14">AY42-AU42</f>
        <v>10538000</v>
      </c>
    </row>
    <row r="43" spans="2:52" ht="45" customHeight="1" x14ac:dyDescent="0.35">
      <c r="B43" s="66" t="s">
        <v>33</v>
      </c>
      <c r="C43" s="66" t="s">
        <v>244</v>
      </c>
      <c r="D43" s="66">
        <v>20000000</v>
      </c>
      <c r="G43" s="66">
        <v>10475000</v>
      </c>
      <c r="H43" s="66">
        <v>0.52375000000000005</v>
      </c>
      <c r="I43" s="66">
        <v>0.52375000000000005</v>
      </c>
      <c r="J43" s="66">
        <v>0</v>
      </c>
      <c r="K43" s="66">
        <v>0</v>
      </c>
      <c r="L43" s="66">
        <v>10455900</v>
      </c>
      <c r="M43" s="66">
        <v>0.52279500000000001</v>
      </c>
      <c r="N43" s="66">
        <v>10455900</v>
      </c>
      <c r="O43" s="185">
        <v>0.52279500000000001</v>
      </c>
      <c r="R43" s="178" t="s">
        <v>33</v>
      </c>
      <c r="S43" s="66" t="s">
        <v>244</v>
      </c>
      <c r="T43" s="66">
        <v>20000000</v>
      </c>
      <c r="U43" s="66">
        <v>20000000</v>
      </c>
      <c r="V43" s="66"/>
      <c r="W43" s="66">
        <v>18875000</v>
      </c>
      <c r="X43" s="66">
        <v>94.375</v>
      </c>
      <c r="Y43" s="66">
        <v>94.375</v>
      </c>
      <c r="Z43" s="66">
        <v>10455900</v>
      </c>
      <c r="AA43" s="66">
        <v>52.279499999999999</v>
      </c>
      <c r="AB43" s="66">
        <v>0</v>
      </c>
      <c r="AC43" s="66">
        <v>0</v>
      </c>
      <c r="AD43" s="66">
        <v>10455900</v>
      </c>
      <c r="AE43" s="185">
        <v>52.279499999999999</v>
      </c>
      <c r="AG43" s="112">
        <f t="shared" si="13"/>
        <v>0</v>
      </c>
      <c r="AI43" s="178" t="s">
        <v>33</v>
      </c>
      <c r="AJ43" s="66" t="s">
        <v>244</v>
      </c>
      <c r="AK43" s="66">
        <v>20000000</v>
      </c>
      <c r="AL43" s="66">
        <v>20000000</v>
      </c>
      <c r="AM43" s="66"/>
      <c r="AN43" s="66">
        <v>18875000</v>
      </c>
      <c r="AO43" s="66">
        <v>94.375</v>
      </c>
      <c r="AP43" s="66">
        <v>94.375</v>
      </c>
      <c r="AQ43" s="66">
        <v>10455900</v>
      </c>
      <c r="AR43" s="66">
        <v>52.279499999999999</v>
      </c>
      <c r="AS43" s="66">
        <v>0</v>
      </c>
      <c r="AT43" s="66">
        <v>0</v>
      </c>
      <c r="AU43" s="66">
        <v>14419900</v>
      </c>
      <c r="AV43" s="185">
        <v>52.279499999999999</v>
      </c>
      <c r="AX43" s="112">
        <f t="shared" ref="AX43" si="15">AU43-AD43</f>
        <v>3964000</v>
      </c>
      <c r="AY43" s="66">
        <v>24949900</v>
      </c>
      <c r="AZ43" s="112">
        <f t="shared" si="14"/>
        <v>10530000</v>
      </c>
    </row>
    <row r="44" spans="2:52" ht="45" customHeight="1" x14ac:dyDescent="0.35">
      <c r="B44" s="66"/>
      <c r="C44" s="66"/>
      <c r="D44" s="66"/>
      <c r="G44" s="66"/>
      <c r="H44" s="66"/>
      <c r="I44" s="66"/>
      <c r="J44" s="66"/>
      <c r="K44" s="66"/>
      <c r="L44" s="66"/>
      <c r="M44" s="66"/>
      <c r="N44" s="66"/>
      <c r="R44" s="178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I44" s="178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185"/>
    </row>
    <row r="45" spans="2:52" ht="45" customHeight="1" x14ac:dyDescent="0.35">
      <c r="B45" s="66" t="s">
        <v>48</v>
      </c>
      <c r="C45" s="66"/>
      <c r="D45" s="66">
        <v>250000000</v>
      </c>
      <c r="G45" s="66">
        <v>142531650</v>
      </c>
      <c r="H45" s="66">
        <v>57.012660000000004</v>
      </c>
      <c r="I45" s="66">
        <v>57.012660000000004</v>
      </c>
      <c r="J45" s="66">
        <v>825000</v>
      </c>
      <c r="K45" s="66">
        <v>0.33</v>
      </c>
      <c r="L45" s="66">
        <v>11463701</v>
      </c>
      <c r="M45" s="66">
        <v>4.5854803999999998</v>
      </c>
      <c r="N45" s="66">
        <v>12288701</v>
      </c>
      <c r="O45" s="185">
        <v>4.9154804000000007</v>
      </c>
      <c r="R45" s="179" t="s">
        <v>48</v>
      </c>
      <c r="S45" s="66"/>
      <c r="T45" s="66">
        <v>250000000</v>
      </c>
      <c r="U45" s="66">
        <v>250000000</v>
      </c>
      <c r="V45" s="66"/>
      <c r="W45" s="66">
        <v>240754200</v>
      </c>
      <c r="X45" s="66">
        <v>96.301680000000005</v>
      </c>
      <c r="Y45" s="66">
        <v>96.301680000000005</v>
      </c>
      <c r="Z45" s="66">
        <v>42410258</v>
      </c>
      <c r="AA45" s="66">
        <v>16.9641032</v>
      </c>
      <c r="AB45" s="66">
        <v>3545000</v>
      </c>
      <c r="AC45" s="66">
        <v>1.4179999999999999</v>
      </c>
      <c r="AD45" s="66">
        <v>45955258</v>
      </c>
      <c r="AE45" s="185">
        <v>18.3821032</v>
      </c>
      <c r="AI45" s="179" t="s">
        <v>48</v>
      </c>
      <c r="AJ45" s="66"/>
      <c r="AK45" s="66">
        <v>250000000</v>
      </c>
      <c r="AL45" s="66">
        <v>250000000</v>
      </c>
      <c r="AM45" s="66"/>
      <c r="AN45" s="66">
        <v>240754200</v>
      </c>
      <c r="AO45" s="66">
        <v>96.301680000000005</v>
      </c>
      <c r="AP45" s="66">
        <v>96.301680000000005</v>
      </c>
      <c r="AQ45" s="66">
        <v>42410258</v>
      </c>
      <c r="AR45" s="66">
        <v>16.9641032</v>
      </c>
      <c r="AS45" s="66">
        <v>3545000</v>
      </c>
      <c r="AT45" s="66">
        <v>1.4179999999999999</v>
      </c>
      <c r="AU45" s="66">
        <f>AU46+AU51+AU54</f>
        <v>145481732</v>
      </c>
      <c r="AV45" s="185">
        <v>18.3821032</v>
      </c>
    </row>
    <row r="46" spans="2:52" ht="45" customHeight="1" x14ac:dyDescent="0.35">
      <c r="B46" s="66" t="s">
        <v>49</v>
      </c>
      <c r="C46" s="66"/>
      <c r="D46" s="66">
        <v>95000000</v>
      </c>
      <c r="G46" s="66">
        <v>58411000</v>
      </c>
      <c r="H46" s="66">
        <v>61.485263157894735</v>
      </c>
      <c r="I46" s="66">
        <v>61.485263157894735</v>
      </c>
      <c r="J46" s="66">
        <v>825000</v>
      </c>
      <c r="K46" s="66">
        <v>0.86842105263157887</v>
      </c>
      <c r="L46" s="66">
        <v>7806751</v>
      </c>
      <c r="M46" s="66">
        <v>8.2176326315789474</v>
      </c>
      <c r="N46" s="66">
        <v>8631751</v>
      </c>
      <c r="O46" s="185">
        <v>9.0860536842105262</v>
      </c>
      <c r="R46" s="179" t="s">
        <v>49</v>
      </c>
      <c r="S46" s="66"/>
      <c r="T46" s="66">
        <v>95000000</v>
      </c>
      <c r="U46" s="66">
        <v>95000000</v>
      </c>
      <c r="V46" s="66"/>
      <c r="W46" s="66">
        <v>87254500</v>
      </c>
      <c r="X46" s="66">
        <v>91.846842105263164</v>
      </c>
      <c r="Y46" s="66">
        <v>91.846842105263164</v>
      </c>
      <c r="Z46" s="66">
        <v>25995858</v>
      </c>
      <c r="AA46" s="66">
        <v>27.364061052631577</v>
      </c>
      <c r="AB46" s="66">
        <v>3545000</v>
      </c>
      <c r="AC46" s="66">
        <v>3.7315789473684213</v>
      </c>
      <c r="AD46" s="66">
        <v>29540858</v>
      </c>
      <c r="AE46" s="185">
        <v>31.095640000000003</v>
      </c>
      <c r="AG46" s="112"/>
      <c r="AI46" s="179" t="s">
        <v>49</v>
      </c>
      <c r="AJ46" s="66"/>
      <c r="AK46" s="66">
        <v>95000000</v>
      </c>
      <c r="AL46" s="66">
        <v>95000000</v>
      </c>
      <c r="AM46" s="66"/>
      <c r="AN46" s="66">
        <v>87254500</v>
      </c>
      <c r="AO46" s="66">
        <v>91.846842105263164</v>
      </c>
      <c r="AP46" s="66">
        <v>91.846842105263164</v>
      </c>
      <c r="AQ46" s="66">
        <v>25995858</v>
      </c>
      <c r="AR46" s="66">
        <v>27.364061052631577</v>
      </c>
      <c r="AS46" s="66">
        <v>3545000</v>
      </c>
      <c r="AT46" s="66">
        <v>3.7315789473684213</v>
      </c>
      <c r="AU46" s="66">
        <f>SUM(AU47:AU49)</f>
        <v>75928750</v>
      </c>
      <c r="AV46" s="185">
        <v>31.095640000000003</v>
      </c>
      <c r="AX46" s="112"/>
    </row>
    <row r="47" spans="2:52" ht="45" customHeight="1" x14ac:dyDescent="0.35">
      <c r="B47" s="66" t="s">
        <v>50</v>
      </c>
      <c r="C47" s="66" t="s">
        <v>243</v>
      </c>
      <c r="D47" s="66">
        <v>30000000</v>
      </c>
      <c r="G47" s="66">
        <v>23483950</v>
      </c>
      <c r="H47" s="66">
        <v>0.78279833333333337</v>
      </c>
      <c r="I47" s="66">
        <v>0.78279833333333337</v>
      </c>
      <c r="J47" s="66">
        <v>825000</v>
      </c>
      <c r="K47" s="66">
        <v>2.75</v>
      </c>
      <c r="L47" s="66">
        <v>3361251</v>
      </c>
      <c r="M47" s="66">
        <v>0.11204169999999999</v>
      </c>
      <c r="N47" s="66">
        <v>4186251</v>
      </c>
      <c r="O47" s="185">
        <v>0.13954169999999999</v>
      </c>
      <c r="R47" s="178" t="s">
        <v>50</v>
      </c>
      <c r="S47" s="66" t="s">
        <v>243</v>
      </c>
      <c r="T47" s="66">
        <v>30000000</v>
      </c>
      <c r="U47" s="66">
        <v>30000000</v>
      </c>
      <c r="V47" s="66"/>
      <c r="W47" s="66">
        <v>28499950</v>
      </c>
      <c r="X47" s="66">
        <v>94.999833333333328</v>
      </c>
      <c r="Y47" s="66">
        <v>94.999833333333328</v>
      </c>
      <c r="Z47" s="66">
        <v>10011251</v>
      </c>
      <c r="AA47" s="66">
        <v>33.370836666666662</v>
      </c>
      <c r="AB47" s="66">
        <v>0</v>
      </c>
      <c r="AC47" s="66">
        <v>0</v>
      </c>
      <c r="AD47" s="66">
        <v>10011251</v>
      </c>
      <c r="AE47" s="185">
        <v>33.370836666666662</v>
      </c>
      <c r="AG47" s="112">
        <f t="shared" ref="AG47:AG49" si="16">AD47-N47</f>
        <v>5825000</v>
      </c>
      <c r="AI47" s="178" t="s">
        <v>50</v>
      </c>
      <c r="AJ47" s="66" t="s">
        <v>243</v>
      </c>
      <c r="AK47" s="66">
        <v>30000000</v>
      </c>
      <c r="AL47" s="66">
        <v>30000000</v>
      </c>
      <c r="AM47" s="66"/>
      <c r="AN47" s="66">
        <v>28499950</v>
      </c>
      <c r="AO47" s="66">
        <v>94.999833333333328</v>
      </c>
      <c r="AP47" s="66">
        <v>94.999833333333328</v>
      </c>
      <c r="AQ47" s="66">
        <v>10011251</v>
      </c>
      <c r="AR47" s="66">
        <v>33.370836666666662</v>
      </c>
      <c r="AS47" s="66">
        <v>0</v>
      </c>
      <c r="AT47" s="66">
        <v>0</v>
      </c>
      <c r="AU47" s="66">
        <v>26829129</v>
      </c>
      <c r="AV47" s="185">
        <v>33.370836666666662</v>
      </c>
      <c r="AX47" s="112">
        <f t="shared" ref="AX47:AX49" si="17">AU47-AD47</f>
        <v>16817878</v>
      </c>
      <c r="AY47" s="66">
        <v>29409129</v>
      </c>
      <c r="AZ47" s="112">
        <f t="shared" ref="AZ47:AZ49" si="18">AY47-AU47</f>
        <v>2580000</v>
      </c>
    </row>
    <row r="48" spans="2:52" ht="45" customHeight="1" x14ac:dyDescent="0.35">
      <c r="B48" s="66" t="s">
        <v>248</v>
      </c>
      <c r="C48" s="66" t="s">
        <v>243</v>
      </c>
      <c r="D48" s="66">
        <v>30000000</v>
      </c>
      <c r="G48" s="66">
        <v>20170000</v>
      </c>
      <c r="H48" s="66">
        <v>0.67233333333333334</v>
      </c>
      <c r="I48" s="66">
        <v>0.67233333333333334</v>
      </c>
      <c r="J48" s="66">
        <v>0</v>
      </c>
      <c r="K48" s="66">
        <v>0</v>
      </c>
      <c r="L48" s="66">
        <v>2450500</v>
      </c>
      <c r="M48" s="66">
        <v>8.168333333333333E-2</v>
      </c>
      <c r="N48" s="66">
        <v>2450500</v>
      </c>
      <c r="O48" s="185">
        <v>8.168333333333333E-2</v>
      </c>
      <c r="R48" s="178" t="s">
        <v>248</v>
      </c>
      <c r="S48" s="66" t="s">
        <v>243</v>
      </c>
      <c r="T48" s="66">
        <v>30000000</v>
      </c>
      <c r="U48" s="66">
        <v>30000000</v>
      </c>
      <c r="V48" s="66"/>
      <c r="W48" s="66">
        <v>28500000</v>
      </c>
      <c r="X48" s="66">
        <v>95</v>
      </c>
      <c r="Y48" s="66">
        <v>95</v>
      </c>
      <c r="Z48" s="66">
        <v>4205500</v>
      </c>
      <c r="AA48" s="66">
        <v>14.018333333333333</v>
      </c>
      <c r="AB48" s="66">
        <v>3545000</v>
      </c>
      <c r="AC48" s="66">
        <v>11.816666666666666</v>
      </c>
      <c r="AD48" s="66">
        <v>7750500</v>
      </c>
      <c r="AE48" s="185">
        <v>25.835000000000001</v>
      </c>
      <c r="AG48" s="112">
        <f t="shared" si="16"/>
        <v>5300000</v>
      </c>
      <c r="AI48" s="178" t="s">
        <v>248</v>
      </c>
      <c r="AJ48" s="66" t="s">
        <v>243</v>
      </c>
      <c r="AK48" s="66">
        <v>30000000</v>
      </c>
      <c r="AL48" s="66">
        <v>30000000</v>
      </c>
      <c r="AM48" s="66"/>
      <c r="AN48" s="66">
        <v>28500000</v>
      </c>
      <c r="AO48" s="66">
        <v>95</v>
      </c>
      <c r="AP48" s="66">
        <v>95</v>
      </c>
      <c r="AQ48" s="66">
        <v>4205500</v>
      </c>
      <c r="AR48" s="66">
        <v>14.018333333333333</v>
      </c>
      <c r="AS48" s="66">
        <v>3545000</v>
      </c>
      <c r="AT48" s="66">
        <v>11.816666666666666</v>
      </c>
      <c r="AU48" s="66">
        <v>22007300</v>
      </c>
      <c r="AV48" s="185">
        <v>25.835000000000001</v>
      </c>
      <c r="AX48" s="112">
        <f t="shared" si="17"/>
        <v>14256800</v>
      </c>
      <c r="AY48" s="66">
        <v>29193150</v>
      </c>
      <c r="AZ48" s="112">
        <f t="shared" si="18"/>
        <v>7185850</v>
      </c>
    </row>
    <row r="49" spans="2:52" ht="45" customHeight="1" x14ac:dyDescent="0.35">
      <c r="B49" s="66" t="s">
        <v>51</v>
      </c>
      <c r="C49" s="66" t="s">
        <v>243</v>
      </c>
      <c r="D49" s="66">
        <v>35000000</v>
      </c>
      <c r="G49" s="66">
        <v>14757050</v>
      </c>
      <c r="H49" s="66">
        <v>0.42163</v>
      </c>
      <c r="I49" s="66">
        <v>0.42163</v>
      </c>
      <c r="J49" s="66">
        <v>0</v>
      </c>
      <c r="K49" s="66">
        <v>0</v>
      </c>
      <c r="L49" s="66">
        <v>1995000</v>
      </c>
      <c r="M49" s="66">
        <v>5.7000000000000002E-2</v>
      </c>
      <c r="N49" s="66">
        <v>1995000</v>
      </c>
      <c r="O49" s="185">
        <v>5.7000000000000002E-2</v>
      </c>
      <c r="R49" s="178" t="s">
        <v>51</v>
      </c>
      <c r="S49" s="66" t="s">
        <v>243</v>
      </c>
      <c r="T49" s="66">
        <v>35000000</v>
      </c>
      <c r="U49" s="66">
        <v>35000000</v>
      </c>
      <c r="V49" s="66"/>
      <c r="W49" s="66">
        <v>30254550</v>
      </c>
      <c r="X49" s="66">
        <v>86.441571428571422</v>
      </c>
      <c r="Y49" s="66">
        <v>86.441571428571422</v>
      </c>
      <c r="Z49" s="66">
        <v>11779107</v>
      </c>
      <c r="AA49" s="66">
        <v>33.654591428571429</v>
      </c>
      <c r="AB49" s="66">
        <v>0</v>
      </c>
      <c r="AC49" s="66">
        <v>0</v>
      </c>
      <c r="AD49" s="66">
        <v>11779107</v>
      </c>
      <c r="AE49" s="185">
        <v>33.654591428571429</v>
      </c>
      <c r="AG49" s="112">
        <f t="shared" si="16"/>
        <v>9784107</v>
      </c>
      <c r="AI49" s="178" t="s">
        <v>51</v>
      </c>
      <c r="AJ49" s="66" t="s">
        <v>243</v>
      </c>
      <c r="AK49" s="66">
        <v>35000000</v>
      </c>
      <c r="AL49" s="66">
        <v>35000000</v>
      </c>
      <c r="AM49" s="66"/>
      <c r="AN49" s="66">
        <v>30254550</v>
      </c>
      <c r="AO49" s="66">
        <v>86.441571428571422</v>
      </c>
      <c r="AP49" s="66">
        <v>86.441571428571422</v>
      </c>
      <c r="AQ49" s="66">
        <v>11779107</v>
      </c>
      <c r="AR49" s="66">
        <v>33.654591428571429</v>
      </c>
      <c r="AS49" s="66">
        <v>0</v>
      </c>
      <c r="AT49" s="66">
        <v>0</v>
      </c>
      <c r="AU49" s="66">
        <v>27092321</v>
      </c>
      <c r="AV49" s="185">
        <v>33.654591428571429</v>
      </c>
      <c r="AX49" s="112">
        <f t="shared" si="17"/>
        <v>15313214</v>
      </c>
      <c r="AY49" s="66">
        <v>34741421</v>
      </c>
      <c r="AZ49" s="112">
        <f t="shared" si="18"/>
        <v>7649100</v>
      </c>
    </row>
    <row r="50" spans="2:52" ht="45" customHeight="1" x14ac:dyDescent="0.35">
      <c r="B50" s="66"/>
      <c r="C50" s="66"/>
      <c r="D50" s="66"/>
      <c r="G50" s="66"/>
      <c r="H50" s="66"/>
      <c r="I50" s="66"/>
      <c r="J50" s="66"/>
      <c r="K50" s="66"/>
      <c r="L50" s="66"/>
      <c r="M50" s="66"/>
      <c r="N50" s="66"/>
      <c r="R50" s="178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I50" s="178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185"/>
    </row>
    <row r="51" spans="2:52" ht="45" customHeight="1" x14ac:dyDescent="0.35">
      <c r="B51" s="66" t="s">
        <v>249</v>
      </c>
      <c r="C51" s="66"/>
      <c r="D51" s="66">
        <v>45000000</v>
      </c>
      <c r="G51" s="66">
        <v>17869700</v>
      </c>
      <c r="H51" s="66">
        <v>39.710444444444441</v>
      </c>
      <c r="I51" s="66">
        <v>39.710444444444441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185">
        <v>0</v>
      </c>
      <c r="R51" s="179" t="s">
        <v>249</v>
      </c>
      <c r="S51" s="66"/>
      <c r="T51" s="66">
        <v>45000000</v>
      </c>
      <c r="U51" s="66">
        <v>45000000</v>
      </c>
      <c r="V51" s="66"/>
      <c r="W51" s="66">
        <v>43499700</v>
      </c>
      <c r="X51" s="66">
        <v>96.665999999999997</v>
      </c>
      <c r="Y51" s="66">
        <v>96.665999999999997</v>
      </c>
      <c r="Z51" s="66">
        <v>0</v>
      </c>
      <c r="AA51" s="66">
        <v>0</v>
      </c>
      <c r="AB51" s="66">
        <v>0</v>
      </c>
      <c r="AC51" s="66">
        <v>0</v>
      </c>
      <c r="AD51" s="66">
        <v>0</v>
      </c>
      <c r="AE51" s="185">
        <v>0</v>
      </c>
      <c r="AI51" s="179" t="s">
        <v>249</v>
      </c>
      <c r="AJ51" s="66"/>
      <c r="AK51" s="66">
        <v>45000000</v>
      </c>
      <c r="AL51" s="66">
        <v>45000000</v>
      </c>
      <c r="AM51" s="66"/>
      <c r="AN51" s="66">
        <v>43499700</v>
      </c>
      <c r="AO51" s="66">
        <v>96.665999999999997</v>
      </c>
      <c r="AP51" s="66">
        <v>96.665999999999997</v>
      </c>
      <c r="AQ51" s="66">
        <v>0</v>
      </c>
      <c r="AR51" s="66">
        <v>0</v>
      </c>
      <c r="AS51" s="66">
        <v>0</v>
      </c>
      <c r="AT51" s="66">
        <v>0</v>
      </c>
      <c r="AU51" s="66">
        <f>SUM(AU52)</f>
        <v>29704700</v>
      </c>
      <c r="AV51" s="185">
        <v>0</v>
      </c>
    </row>
    <row r="52" spans="2:52" ht="45" customHeight="1" x14ac:dyDescent="0.35">
      <c r="B52" s="66" t="s">
        <v>250</v>
      </c>
      <c r="C52" s="66" t="s">
        <v>243</v>
      </c>
      <c r="D52" s="66">
        <v>45000000</v>
      </c>
      <c r="G52" s="66">
        <v>17869700</v>
      </c>
      <c r="H52" s="66">
        <v>0.39710444444444443</v>
      </c>
      <c r="I52" s="66">
        <v>0.39710444444444443</v>
      </c>
      <c r="J52" s="66">
        <v>0</v>
      </c>
      <c r="K52" s="66">
        <v>0</v>
      </c>
      <c r="L52" s="66"/>
      <c r="M52" s="66">
        <v>0</v>
      </c>
      <c r="N52" s="66">
        <v>0</v>
      </c>
      <c r="O52" s="185">
        <v>0</v>
      </c>
      <c r="R52" s="178" t="s">
        <v>250</v>
      </c>
      <c r="S52" s="66" t="s">
        <v>243</v>
      </c>
      <c r="T52" s="66">
        <v>45000000</v>
      </c>
      <c r="U52" s="66">
        <v>45000000</v>
      </c>
      <c r="V52" s="66"/>
      <c r="W52" s="66">
        <v>43499700</v>
      </c>
      <c r="X52" s="66">
        <v>96.665999999999997</v>
      </c>
      <c r="Y52" s="66">
        <v>96.665999999999997</v>
      </c>
      <c r="Z52" s="66">
        <v>0</v>
      </c>
      <c r="AA52" s="66">
        <v>0</v>
      </c>
      <c r="AB52" s="66"/>
      <c r="AC52" s="66">
        <v>0</v>
      </c>
      <c r="AD52" s="66">
        <v>0</v>
      </c>
      <c r="AE52" s="185">
        <v>0</v>
      </c>
      <c r="AG52" s="112">
        <f>AD52-N52</f>
        <v>0</v>
      </c>
      <c r="AI52" s="178" t="s">
        <v>250</v>
      </c>
      <c r="AJ52" s="66" t="s">
        <v>243</v>
      </c>
      <c r="AK52" s="66">
        <v>45000000</v>
      </c>
      <c r="AL52" s="66">
        <v>45000000</v>
      </c>
      <c r="AM52" s="66"/>
      <c r="AN52" s="66">
        <v>43499700</v>
      </c>
      <c r="AO52" s="66">
        <v>96.665999999999997</v>
      </c>
      <c r="AP52" s="66">
        <v>96.665999999999997</v>
      </c>
      <c r="AQ52" s="66">
        <v>0</v>
      </c>
      <c r="AR52" s="66">
        <v>0</v>
      </c>
      <c r="AS52" s="66"/>
      <c r="AT52" s="66">
        <v>0</v>
      </c>
      <c r="AU52" s="66">
        <v>29704700</v>
      </c>
      <c r="AV52" s="185">
        <v>0</v>
      </c>
      <c r="AX52" s="112">
        <f>AU52-AD52</f>
        <v>29704700</v>
      </c>
      <c r="AY52" s="66">
        <v>43875700</v>
      </c>
      <c r="AZ52" s="112">
        <f>AY52-AU52</f>
        <v>14171000</v>
      </c>
    </row>
    <row r="53" spans="2:52" ht="45" customHeight="1" x14ac:dyDescent="0.35">
      <c r="B53" s="66"/>
      <c r="C53" s="66"/>
      <c r="D53" s="66"/>
      <c r="G53" s="66"/>
      <c r="H53" s="66"/>
      <c r="I53" s="66"/>
      <c r="J53" s="66"/>
      <c r="K53" s="66"/>
      <c r="L53" s="66"/>
      <c r="M53" s="66"/>
      <c r="N53" s="66"/>
      <c r="R53" s="178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I53" s="178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185"/>
    </row>
    <row r="54" spans="2:52" ht="45" customHeight="1" x14ac:dyDescent="0.35">
      <c r="B54" s="66" t="s">
        <v>52</v>
      </c>
      <c r="C54" s="66"/>
      <c r="D54" s="66">
        <v>110000000</v>
      </c>
      <c r="G54" s="66">
        <v>66250950</v>
      </c>
      <c r="H54" s="66">
        <v>60.228136363636366</v>
      </c>
      <c r="I54" s="66">
        <v>60.228136363636366</v>
      </c>
      <c r="J54" s="66">
        <v>0</v>
      </c>
      <c r="K54" s="66">
        <v>0</v>
      </c>
      <c r="L54" s="66">
        <v>3656950</v>
      </c>
      <c r="M54" s="66">
        <v>3.3244999999999996</v>
      </c>
      <c r="N54" s="66">
        <v>3656950</v>
      </c>
      <c r="O54" s="185">
        <v>3.3244999999999996</v>
      </c>
      <c r="R54" s="179" t="s">
        <v>52</v>
      </c>
      <c r="S54" s="66"/>
      <c r="T54" s="66">
        <v>110000000</v>
      </c>
      <c r="U54" s="66">
        <v>110000000</v>
      </c>
      <c r="V54" s="66"/>
      <c r="W54" s="66">
        <v>110000000</v>
      </c>
      <c r="X54" s="66">
        <v>100</v>
      </c>
      <c r="Y54" s="66">
        <v>100</v>
      </c>
      <c r="Z54" s="66">
        <v>16414400</v>
      </c>
      <c r="AA54" s="66">
        <v>14.922181818181818</v>
      </c>
      <c r="AB54" s="66">
        <v>0</v>
      </c>
      <c r="AC54" s="66">
        <v>0</v>
      </c>
      <c r="AD54" s="66">
        <v>16414400</v>
      </c>
      <c r="AE54" s="185">
        <v>14.922181818181818</v>
      </c>
      <c r="AI54" s="179" t="s">
        <v>52</v>
      </c>
      <c r="AJ54" s="66"/>
      <c r="AK54" s="66">
        <v>110000000</v>
      </c>
      <c r="AL54" s="66">
        <v>110000000</v>
      </c>
      <c r="AM54" s="66"/>
      <c r="AN54" s="66">
        <v>110000000</v>
      </c>
      <c r="AO54" s="66">
        <v>100</v>
      </c>
      <c r="AP54" s="66">
        <v>100</v>
      </c>
      <c r="AQ54" s="66">
        <v>16414400</v>
      </c>
      <c r="AR54" s="66">
        <v>14.922181818181818</v>
      </c>
      <c r="AS54" s="66">
        <v>0</v>
      </c>
      <c r="AT54" s="66">
        <v>0</v>
      </c>
      <c r="AU54" s="66">
        <f>SUM(AU55:AU56)</f>
        <v>39848282</v>
      </c>
      <c r="AV54" s="185">
        <v>14.922181818181818</v>
      </c>
    </row>
    <row r="55" spans="2:52" ht="45" customHeight="1" x14ac:dyDescent="0.35">
      <c r="B55" s="66" t="s">
        <v>53</v>
      </c>
      <c r="C55" s="66" t="s">
        <v>243</v>
      </c>
      <c r="D55" s="66">
        <v>65000000</v>
      </c>
      <c r="G55" s="66">
        <v>43722500</v>
      </c>
      <c r="H55" s="66">
        <v>0.67265384615384616</v>
      </c>
      <c r="I55" s="66">
        <v>0.67265384615384616</v>
      </c>
      <c r="J55" s="66">
        <v>0</v>
      </c>
      <c r="K55" s="66">
        <v>0</v>
      </c>
      <c r="L55" s="66"/>
      <c r="M55" s="66">
        <v>0</v>
      </c>
      <c r="N55" s="66">
        <v>0</v>
      </c>
      <c r="O55" s="185">
        <v>0</v>
      </c>
      <c r="R55" s="178" t="s">
        <v>53</v>
      </c>
      <c r="S55" s="66" t="s">
        <v>243</v>
      </c>
      <c r="T55" s="66">
        <v>65000000</v>
      </c>
      <c r="U55" s="66">
        <v>65000000</v>
      </c>
      <c r="V55" s="66"/>
      <c r="W55" s="66">
        <v>65000000</v>
      </c>
      <c r="X55" s="66">
        <v>100</v>
      </c>
      <c r="Y55" s="66">
        <v>100</v>
      </c>
      <c r="Z55" s="66">
        <v>6507450</v>
      </c>
      <c r="AA55" s="66">
        <v>10.011461538461539</v>
      </c>
      <c r="AB55" s="66">
        <v>0</v>
      </c>
      <c r="AC55" s="66">
        <v>0</v>
      </c>
      <c r="AD55" s="66">
        <v>6507450</v>
      </c>
      <c r="AE55" s="185">
        <v>10.011461538461539</v>
      </c>
      <c r="AG55" s="112">
        <f t="shared" ref="AG55:AG56" si="19">AD55-N55</f>
        <v>6507450</v>
      </c>
      <c r="AI55" s="178" t="s">
        <v>53</v>
      </c>
      <c r="AJ55" s="66" t="s">
        <v>243</v>
      </c>
      <c r="AK55" s="66">
        <v>65000000</v>
      </c>
      <c r="AL55" s="66">
        <v>65000000</v>
      </c>
      <c r="AM55" s="66"/>
      <c r="AN55" s="66">
        <v>65000000</v>
      </c>
      <c r="AO55" s="66">
        <v>100</v>
      </c>
      <c r="AP55" s="66">
        <v>100</v>
      </c>
      <c r="AQ55" s="66">
        <v>6507450</v>
      </c>
      <c r="AR55" s="66">
        <v>10.011461538461539</v>
      </c>
      <c r="AS55" s="66">
        <v>0</v>
      </c>
      <c r="AT55" s="66">
        <v>0</v>
      </c>
      <c r="AU55" s="66">
        <v>12207450</v>
      </c>
      <c r="AV55" s="185">
        <v>10.011461538461539</v>
      </c>
      <c r="AX55" s="112">
        <f t="shared" ref="AX55:AX56" si="20">AU55-AD55</f>
        <v>5700000</v>
      </c>
      <c r="AY55" s="66">
        <v>56496438</v>
      </c>
      <c r="AZ55" s="112">
        <f t="shared" ref="AZ55:AZ56" si="21">AY55-AU55</f>
        <v>44288988</v>
      </c>
    </row>
    <row r="56" spans="2:52" ht="45" customHeight="1" x14ac:dyDescent="0.35">
      <c r="B56" s="66" t="s">
        <v>251</v>
      </c>
      <c r="C56" s="66" t="s">
        <v>243</v>
      </c>
      <c r="D56" s="66">
        <v>45000000</v>
      </c>
      <c r="G56" s="66">
        <v>22528450</v>
      </c>
      <c r="H56" s="66">
        <v>0.50063222222222226</v>
      </c>
      <c r="I56" s="66">
        <v>0.50063222222222226</v>
      </c>
      <c r="J56" s="66">
        <v>0</v>
      </c>
      <c r="K56" s="66">
        <v>0</v>
      </c>
      <c r="L56" s="66">
        <v>3656950</v>
      </c>
      <c r="M56" s="66">
        <v>8.1265555555555549E-2</v>
      </c>
      <c r="N56" s="66">
        <v>3656950</v>
      </c>
      <c r="O56" s="185">
        <v>8.1265555555555549E-2</v>
      </c>
      <c r="R56" s="178" t="s">
        <v>251</v>
      </c>
      <c r="S56" s="66" t="s">
        <v>243</v>
      </c>
      <c r="T56" s="66">
        <v>45000000</v>
      </c>
      <c r="U56" s="66">
        <v>45000000</v>
      </c>
      <c r="V56" s="66"/>
      <c r="W56" s="66">
        <v>45000000</v>
      </c>
      <c r="X56" s="66">
        <v>100</v>
      </c>
      <c r="Y56" s="66">
        <v>100</v>
      </c>
      <c r="Z56" s="66">
        <v>9906950</v>
      </c>
      <c r="AA56" s="66">
        <v>22.015444444444444</v>
      </c>
      <c r="AB56" s="66">
        <v>0</v>
      </c>
      <c r="AC56" s="66">
        <v>0</v>
      </c>
      <c r="AD56" s="66">
        <v>9906950</v>
      </c>
      <c r="AE56" s="185">
        <v>22.015444444444444</v>
      </c>
      <c r="AG56" s="112">
        <f t="shared" si="19"/>
        <v>6250000</v>
      </c>
      <c r="AI56" s="178" t="s">
        <v>251</v>
      </c>
      <c r="AJ56" s="66" t="s">
        <v>243</v>
      </c>
      <c r="AK56" s="66">
        <v>45000000</v>
      </c>
      <c r="AL56" s="66">
        <v>45000000</v>
      </c>
      <c r="AM56" s="66"/>
      <c r="AN56" s="66">
        <v>45000000</v>
      </c>
      <c r="AO56" s="66">
        <v>100</v>
      </c>
      <c r="AP56" s="66">
        <v>100</v>
      </c>
      <c r="AQ56" s="66">
        <v>9906950</v>
      </c>
      <c r="AR56" s="66">
        <v>22.015444444444444</v>
      </c>
      <c r="AS56" s="66">
        <v>0</v>
      </c>
      <c r="AT56" s="66">
        <v>0</v>
      </c>
      <c r="AU56" s="66">
        <v>27640832</v>
      </c>
      <c r="AV56" s="185">
        <v>22.015444444444444</v>
      </c>
      <c r="AX56" s="112">
        <f t="shared" si="20"/>
        <v>17733882</v>
      </c>
      <c r="AY56" s="66">
        <v>48271132</v>
      </c>
      <c r="AZ56" s="112">
        <f t="shared" si="21"/>
        <v>20630300</v>
      </c>
    </row>
    <row r="57" spans="2:52" ht="45" customHeight="1" x14ac:dyDescent="0.35">
      <c r="B57" s="66"/>
      <c r="C57" s="66"/>
      <c r="D57" s="66"/>
      <c r="G57" s="66"/>
      <c r="H57" s="66"/>
      <c r="I57" s="66"/>
      <c r="J57" s="66"/>
      <c r="K57" s="66"/>
      <c r="L57" s="66"/>
      <c r="M57" s="66"/>
      <c r="N57" s="66"/>
      <c r="R57" s="178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I57" s="178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185"/>
    </row>
    <row r="58" spans="2:52" ht="45" customHeight="1" x14ac:dyDescent="0.35">
      <c r="B58" s="66" t="s">
        <v>252</v>
      </c>
      <c r="C58" s="66"/>
      <c r="D58" s="66">
        <v>40000000</v>
      </c>
      <c r="G58" s="66">
        <v>28361950</v>
      </c>
      <c r="H58" s="66">
        <v>70.904875000000004</v>
      </c>
      <c r="I58" s="66">
        <v>70.904875000000004</v>
      </c>
      <c r="J58" s="66">
        <v>0</v>
      </c>
      <c r="K58" s="66">
        <v>0</v>
      </c>
      <c r="L58" s="66">
        <v>6688000</v>
      </c>
      <c r="M58" s="66">
        <v>16.72</v>
      </c>
      <c r="N58" s="66">
        <v>6688000</v>
      </c>
      <c r="O58" s="185">
        <v>16.72</v>
      </c>
      <c r="R58" s="179" t="s">
        <v>252</v>
      </c>
      <c r="S58" s="66"/>
      <c r="T58" s="66">
        <v>40000000</v>
      </c>
      <c r="U58" s="66">
        <v>40000000</v>
      </c>
      <c r="V58" s="66"/>
      <c r="W58" s="66">
        <v>38499950</v>
      </c>
      <c r="X58" s="66">
        <v>96.249875000000003</v>
      </c>
      <c r="Y58" s="66">
        <v>96.249875000000003</v>
      </c>
      <c r="Z58" s="66">
        <v>7203000</v>
      </c>
      <c r="AA58" s="66">
        <v>18.0075</v>
      </c>
      <c r="AB58" s="66">
        <v>0</v>
      </c>
      <c r="AC58" s="66">
        <v>0</v>
      </c>
      <c r="AD58" s="66">
        <v>7203000</v>
      </c>
      <c r="AE58" s="185">
        <v>18.0075</v>
      </c>
      <c r="AI58" s="179" t="s">
        <v>252</v>
      </c>
      <c r="AJ58" s="66"/>
      <c r="AK58" s="66">
        <v>40000000</v>
      </c>
      <c r="AL58" s="66">
        <v>40000000</v>
      </c>
      <c r="AM58" s="66"/>
      <c r="AN58" s="66">
        <v>38499950</v>
      </c>
      <c r="AO58" s="66">
        <v>96.249875000000003</v>
      </c>
      <c r="AP58" s="66">
        <v>96.249875000000003</v>
      </c>
      <c r="AQ58" s="66">
        <v>7203000</v>
      </c>
      <c r="AR58" s="66">
        <v>18.0075</v>
      </c>
      <c r="AS58" s="66">
        <v>0</v>
      </c>
      <c r="AT58" s="66">
        <v>0</v>
      </c>
      <c r="AU58" s="66">
        <f>AU59</f>
        <v>11076000</v>
      </c>
      <c r="AV58" s="185">
        <v>18.0075</v>
      </c>
    </row>
    <row r="59" spans="2:52" ht="45" customHeight="1" x14ac:dyDescent="0.35">
      <c r="B59" s="66" t="s">
        <v>166</v>
      </c>
      <c r="C59" s="66"/>
      <c r="D59" s="66">
        <v>40000000</v>
      </c>
      <c r="G59" s="66">
        <v>28361950</v>
      </c>
      <c r="H59" s="66">
        <v>70.904875000000004</v>
      </c>
      <c r="I59" s="66">
        <v>70.904875000000004</v>
      </c>
      <c r="J59" s="66">
        <v>0</v>
      </c>
      <c r="K59" s="66">
        <v>0</v>
      </c>
      <c r="L59" s="66">
        <v>6688000</v>
      </c>
      <c r="M59" s="66">
        <v>16.72</v>
      </c>
      <c r="N59" s="66">
        <v>6688000</v>
      </c>
      <c r="O59" s="185">
        <v>16.72</v>
      </c>
      <c r="R59" s="179" t="s">
        <v>166</v>
      </c>
      <c r="S59" s="66"/>
      <c r="T59" s="66">
        <v>40000000</v>
      </c>
      <c r="U59" s="66">
        <v>40000000</v>
      </c>
      <c r="V59" s="66"/>
      <c r="W59" s="66">
        <v>38499950</v>
      </c>
      <c r="X59" s="66">
        <v>96.249875000000003</v>
      </c>
      <c r="Y59" s="66">
        <v>96.249875000000003</v>
      </c>
      <c r="Z59" s="66">
        <v>7203000</v>
      </c>
      <c r="AA59" s="66">
        <v>18.0075</v>
      </c>
      <c r="AB59" s="66">
        <v>0</v>
      </c>
      <c r="AC59" s="66">
        <v>0</v>
      </c>
      <c r="AD59" s="66">
        <v>7203000</v>
      </c>
      <c r="AE59" s="185">
        <v>18.0075</v>
      </c>
      <c r="AG59" s="112"/>
      <c r="AI59" s="179" t="s">
        <v>166</v>
      </c>
      <c r="AJ59" s="66"/>
      <c r="AK59" s="66">
        <v>40000000</v>
      </c>
      <c r="AL59" s="66">
        <v>40000000</v>
      </c>
      <c r="AM59" s="66"/>
      <c r="AN59" s="66">
        <v>38499950</v>
      </c>
      <c r="AO59" s="66">
        <v>96.249875000000003</v>
      </c>
      <c r="AP59" s="66">
        <v>96.249875000000003</v>
      </c>
      <c r="AQ59" s="66">
        <v>7203000</v>
      </c>
      <c r="AR59" s="66">
        <v>18.0075</v>
      </c>
      <c r="AS59" s="66">
        <v>0</v>
      </c>
      <c r="AT59" s="66">
        <v>0</v>
      </c>
      <c r="AU59" s="66">
        <f>SUM(AU60:AU61)</f>
        <v>11076000</v>
      </c>
      <c r="AV59" s="185">
        <v>18.0075</v>
      </c>
      <c r="AX59" s="112"/>
    </row>
    <row r="60" spans="2:52" ht="45" customHeight="1" x14ac:dyDescent="0.35">
      <c r="B60" s="66" t="s">
        <v>253</v>
      </c>
      <c r="C60" s="66" t="s">
        <v>243</v>
      </c>
      <c r="D60" s="66">
        <v>20000000</v>
      </c>
      <c r="G60" s="66">
        <v>9111950</v>
      </c>
      <c r="H60" s="66">
        <v>0.45559749999999999</v>
      </c>
      <c r="I60" s="66">
        <v>0.45559749999999999</v>
      </c>
      <c r="J60" s="66">
        <v>0</v>
      </c>
      <c r="K60" s="66">
        <v>0</v>
      </c>
      <c r="L60" s="66">
        <v>0</v>
      </c>
      <c r="M60" s="66">
        <v>0</v>
      </c>
      <c r="N60" s="66">
        <v>0</v>
      </c>
      <c r="O60" s="185">
        <v>0</v>
      </c>
      <c r="R60" s="178" t="s">
        <v>253</v>
      </c>
      <c r="S60" s="66" t="s">
        <v>243</v>
      </c>
      <c r="T60" s="66">
        <v>20000000</v>
      </c>
      <c r="U60" s="66">
        <v>20000000</v>
      </c>
      <c r="V60" s="66"/>
      <c r="W60" s="66">
        <v>19249950</v>
      </c>
      <c r="X60" s="66">
        <v>96.249750000000006</v>
      </c>
      <c r="Y60" s="66">
        <v>96.249750000000006</v>
      </c>
      <c r="Z60" s="66">
        <v>0</v>
      </c>
      <c r="AA60" s="66">
        <v>0</v>
      </c>
      <c r="AB60" s="66">
        <v>0</v>
      </c>
      <c r="AC60" s="66">
        <v>0</v>
      </c>
      <c r="AD60" s="66">
        <v>0</v>
      </c>
      <c r="AE60" s="185">
        <v>0</v>
      </c>
      <c r="AG60" s="112">
        <f t="shared" ref="AG60:AG61" si="22">AD60-N60</f>
        <v>0</v>
      </c>
      <c r="AI60" s="178" t="s">
        <v>253</v>
      </c>
      <c r="AJ60" s="66" t="s">
        <v>243</v>
      </c>
      <c r="AK60" s="66">
        <v>20000000</v>
      </c>
      <c r="AL60" s="66">
        <v>20000000</v>
      </c>
      <c r="AM60" s="66"/>
      <c r="AN60" s="66">
        <v>19249950</v>
      </c>
      <c r="AO60" s="66">
        <v>96.249750000000006</v>
      </c>
      <c r="AP60" s="66">
        <v>96.249750000000006</v>
      </c>
      <c r="AQ60" s="66">
        <v>0</v>
      </c>
      <c r="AR60" s="66">
        <v>0</v>
      </c>
      <c r="AS60" s="66">
        <v>0</v>
      </c>
      <c r="AT60" s="66">
        <v>0</v>
      </c>
      <c r="AU60" s="66">
        <v>0</v>
      </c>
      <c r="AV60" s="185">
        <v>0</v>
      </c>
      <c r="AX60" s="112">
        <f t="shared" ref="AX60:AX61" si="23">AU60-AD60</f>
        <v>0</v>
      </c>
      <c r="AY60" s="66">
        <v>19282878</v>
      </c>
      <c r="AZ60" s="112">
        <f t="shared" ref="AZ60:AZ61" si="24">AY60-AU60</f>
        <v>19282878</v>
      </c>
    </row>
    <row r="61" spans="2:52" ht="45" customHeight="1" x14ac:dyDescent="0.35">
      <c r="B61" s="66" t="s">
        <v>167</v>
      </c>
      <c r="C61" s="66" t="s">
        <v>243</v>
      </c>
      <c r="D61" s="66">
        <v>20000000</v>
      </c>
      <c r="G61" s="66">
        <v>19250000</v>
      </c>
      <c r="H61" s="66">
        <v>0.96250000000000002</v>
      </c>
      <c r="I61" s="66">
        <v>0.96250000000000002</v>
      </c>
      <c r="J61" s="66">
        <v>0</v>
      </c>
      <c r="K61" s="66">
        <v>0</v>
      </c>
      <c r="L61" s="66">
        <v>6688000</v>
      </c>
      <c r="M61" s="66">
        <v>0.33439999999999998</v>
      </c>
      <c r="N61" s="66">
        <v>6688000</v>
      </c>
      <c r="O61" s="185">
        <v>0.33439999999999998</v>
      </c>
      <c r="R61" s="178" t="s">
        <v>167</v>
      </c>
      <c r="S61" s="66" t="s">
        <v>243</v>
      </c>
      <c r="T61" s="66">
        <v>20000000</v>
      </c>
      <c r="U61" s="66">
        <v>20000000</v>
      </c>
      <c r="V61" s="66"/>
      <c r="W61" s="66">
        <v>19250000</v>
      </c>
      <c r="X61" s="66">
        <v>96.25</v>
      </c>
      <c r="Y61" s="66">
        <v>96.25</v>
      </c>
      <c r="Z61" s="66">
        <v>7203000</v>
      </c>
      <c r="AA61" s="66">
        <v>36.015000000000001</v>
      </c>
      <c r="AB61" s="66">
        <v>0</v>
      </c>
      <c r="AC61" s="66">
        <v>0</v>
      </c>
      <c r="AD61" s="66">
        <v>7203000</v>
      </c>
      <c r="AE61" s="185">
        <v>36.015000000000001</v>
      </c>
      <c r="AG61" s="112">
        <f t="shared" si="22"/>
        <v>515000</v>
      </c>
      <c r="AI61" s="178" t="s">
        <v>167</v>
      </c>
      <c r="AJ61" s="66" t="s">
        <v>243</v>
      </c>
      <c r="AK61" s="66">
        <v>20000000</v>
      </c>
      <c r="AL61" s="66">
        <v>20000000</v>
      </c>
      <c r="AM61" s="66"/>
      <c r="AN61" s="66">
        <v>19250000</v>
      </c>
      <c r="AO61" s="66">
        <v>96.25</v>
      </c>
      <c r="AP61" s="66">
        <v>96.25</v>
      </c>
      <c r="AQ61" s="66">
        <v>7203000</v>
      </c>
      <c r="AR61" s="66">
        <v>36.015000000000001</v>
      </c>
      <c r="AS61" s="66">
        <v>0</v>
      </c>
      <c r="AT61" s="66">
        <v>0</v>
      </c>
      <c r="AU61" s="66">
        <v>11076000</v>
      </c>
      <c r="AV61" s="185">
        <v>36.015000000000001</v>
      </c>
      <c r="AX61" s="112">
        <f t="shared" si="23"/>
        <v>3873000</v>
      </c>
      <c r="AY61" s="66">
        <v>19765000</v>
      </c>
      <c r="AZ61" s="112">
        <f t="shared" si="24"/>
        <v>8689000</v>
      </c>
    </row>
    <row r="62" spans="2:52" ht="45" customHeight="1" x14ac:dyDescent="0.35">
      <c r="B62" s="66"/>
      <c r="C62" s="66"/>
      <c r="D62" s="66"/>
      <c r="G62" s="66"/>
      <c r="H62" s="66"/>
      <c r="I62" s="66"/>
      <c r="J62" s="66"/>
      <c r="K62" s="66"/>
      <c r="L62" s="66"/>
      <c r="M62" s="66"/>
      <c r="N62" s="66"/>
      <c r="R62" s="178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I62" s="178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185"/>
    </row>
    <row r="63" spans="2:52" ht="45" customHeight="1" x14ac:dyDescent="0.35">
      <c r="B63" s="66" t="s">
        <v>40</v>
      </c>
      <c r="C63" s="66"/>
      <c r="D63" s="66">
        <v>805000000</v>
      </c>
      <c r="G63" s="66">
        <v>320418800</v>
      </c>
      <c r="H63" s="66">
        <v>39.803577639751552</v>
      </c>
      <c r="I63" s="66">
        <v>39.803577639751552</v>
      </c>
      <c r="J63" s="66">
        <v>4525000</v>
      </c>
      <c r="K63" s="66">
        <v>0.56211180124223603</v>
      </c>
      <c r="L63" s="66">
        <v>91167018</v>
      </c>
      <c r="M63" s="66">
        <v>11.325095403726708</v>
      </c>
      <c r="N63" s="66">
        <v>95692018</v>
      </c>
      <c r="O63" s="185">
        <v>11.887207204968945</v>
      </c>
      <c r="R63" s="179" t="s">
        <v>40</v>
      </c>
      <c r="S63" s="66"/>
      <c r="T63" s="66">
        <v>805000000</v>
      </c>
      <c r="U63" s="66">
        <v>805000000</v>
      </c>
      <c r="V63" s="66"/>
      <c r="W63" s="66">
        <v>563228700</v>
      </c>
      <c r="X63" s="66">
        <v>69.96629813664596</v>
      </c>
      <c r="Y63" s="66">
        <v>69.96629813664596</v>
      </c>
      <c r="Z63" s="66">
        <v>143994315</v>
      </c>
      <c r="AA63" s="66">
        <v>17.88749254658385</v>
      </c>
      <c r="AB63" s="66">
        <v>20436150</v>
      </c>
      <c r="AC63" s="66">
        <v>2.5386521739130434</v>
      </c>
      <c r="AD63" s="66">
        <v>164430465</v>
      </c>
      <c r="AE63" s="185">
        <v>20.426144720496893</v>
      </c>
      <c r="AI63" s="179" t="s">
        <v>40</v>
      </c>
      <c r="AJ63" s="66"/>
      <c r="AK63" s="66">
        <v>805000000</v>
      </c>
      <c r="AL63" s="66">
        <v>805000000</v>
      </c>
      <c r="AM63" s="66"/>
      <c r="AN63" s="66">
        <v>563228700</v>
      </c>
      <c r="AO63" s="66">
        <v>69.96629813664596</v>
      </c>
      <c r="AP63" s="66">
        <v>69.96629813664596</v>
      </c>
      <c r="AQ63" s="66">
        <v>143994315</v>
      </c>
      <c r="AR63" s="66">
        <v>17.88749254658385</v>
      </c>
      <c r="AS63" s="66">
        <v>20436150</v>
      </c>
      <c r="AT63" s="66">
        <v>2.5386521739130434</v>
      </c>
      <c r="AU63" s="66">
        <f>AU64+AU70</f>
        <v>301156866</v>
      </c>
      <c r="AV63" s="185">
        <v>20.426144720496893</v>
      </c>
    </row>
    <row r="64" spans="2:52" ht="45" customHeight="1" x14ac:dyDescent="0.35">
      <c r="B64" s="66" t="s">
        <v>41</v>
      </c>
      <c r="C64" s="66"/>
      <c r="D64" s="66">
        <v>290000000</v>
      </c>
      <c r="G64" s="66">
        <v>53090800</v>
      </c>
      <c r="H64" s="66">
        <v>18.307172413793104</v>
      </c>
      <c r="I64" s="66">
        <v>18.307172413793104</v>
      </c>
      <c r="J64" s="66">
        <v>4525000</v>
      </c>
      <c r="K64" s="66">
        <v>1.5603448275862069</v>
      </c>
      <c r="L64" s="66">
        <v>44765918</v>
      </c>
      <c r="M64" s="66">
        <v>15.436523448275864</v>
      </c>
      <c r="N64" s="66">
        <v>49290918</v>
      </c>
      <c r="O64" s="185">
        <v>16.996868275862067</v>
      </c>
      <c r="R64" s="179" t="s">
        <v>41</v>
      </c>
      <c r="S64" s="66"/>
      <c r="T64" s="66">
        <v>290000000</v>
      </c>
      <c r="U64" s="66">
        <v>290000000</v>
      </c>
      <c r="V64" s="66"/>
      <c r="W64" s="66">
        <v>173161700</v>
      </c>
      <c r="X64" s="66">
        <v>59.710931034482762</v>
      </c>
      <c r="Y64" s="66">
        <v>59.710931034482762</v>
      </c>
      <c r="Z64" s="66">
        <v>86465818</v>
      </c>
      <c r="AA64" s="66">
        <v>29.815799310344826</v>
      </c>
      <c r="AB64" s="66">
        <v>7525000</v>
      </c>
      <c r="AC64" s="66">
        <v>2.5948275862068964</v>
      </c>
      <c r="AD64" s="66">
        <v>93990818</v>
      </c>
      <c r="AE64" s="185">
        <v>32.410626896551726</v>
      </c>
      <c r="AG64" s="112">
        <f t="shared" ref="AG64:AG68" si="25">AD64-N64</f>
        <v>44699900</v>
      </c>
      <c r="AI64" s="179" t="s">
        <v>41</v>
      </c>
      <c r="AJ64" s="66"/>
      <c r="AK64" s="66">
        <v>290000000</v>
      </c>
      <c r="AL64" s="66">
        <v>290000000</v>
      </c>
      <c r="AM64" s="66"/>
      <c r="AN64" s="66">
        <v>173161700</v>
      </c>
      <c r="AO64" s="66">
        <v>59.710931034482762</v>
      </c>
      <c r="AP64" s="66">
        <v>59.710931034482762</v>
      </c>
      <c r="AQ64" s="66">
        <v>86465818</v>
      </c>
      <c r="AR64" s="66">
        <v>29.815799310344826</v>
      </c>
      <c r="AS64" s="66">
        <v>7525000</v>
      </c>
      <c r="AT64" s="66">
        <v>2.5948275862068964</v>
      </c>
      <c r="AU64" s="66">
        <f>SUM(AU65:AU68)</f>
        <v>169040219</v>
      </c>
      <c r="AV64" s="185">
        <v>32.410626896551726</v>
      </c>
      <c r="AX64" s="112">
        <f t="shared" ref="AX64:AX68" si="26">AU64-AD64</f>
        <v>75049401</v>
      </c>
    </row>
    <row r="65" spans="2:52" ht="45" customHeight="1" x14ac:dyDescent="0.35">
      <c r="B65" s="66" t="s">
        <v>254</v>
      </c>
      <c r="C65" s="66" t="s">
        <v>243</v>
      </c>
      <c r="D65" s="66">
        <v>150000000</v>
      </c>
      <c r="G65" s="66">
        <v>28788300</v>
      </c>
      <c r="H65" s="66">
        <v>0.19192200000000001</v>
      </c>
      <c r="I65" s="66">
        <v>0.19192200000000001</v>
      </c>
      <c r="J65" s="66">
        <v>0</v>
      </c>
      <c r="K65" s="66">
        <v>0</v>
      </c>
      <c r="L65" s="66">
        <v>36724918</v>
      </c>
      <c r="M65" s="66">
        <v>0.24483278666666666</v>
      </c>
      <c r="N65" s="66">
        <v>36724918</v>
      </c>
      <c r="O65" s="185">
        <v>0.24483278666666666</v>
      </c>
      <c r="R65" s="178" t="s">
        <v>254</v>
      </c>
      <c r="S65" s="66" t="s">
        <v>243</v>
      </c>
      <c r="T65" s="66">
        <v>150000000</v>
      </c>
      <c r="U65" s="66">
        <v>150000000</v>
      </c>
      <c r="V65" s="66"/>
      <c r="W65" s="66">
        <v>84045700</v>
      </c>
      <c r="X65" s="66">
        <v>56.030466666666669</v>
      </c>
      <c r="Y65" s="66">
        <v>56.030466666666669</v>
      </c>
      <c r="Z65" s="66">
        <v>52764918</v>
      </c>
      <c r="AA65" s="66">
        <v>35.176611999999999</v>
      </c>
      <c r="AB65" s="66">
        <v>1000000</v>
      </c>
      <c r="AC65" s="66">
        <v>0.66666666666666674</v>
      </c>
      <c r="AD65" s="66">
        <v>53764918</v>
      </c>
      <c r="AE65" s="185">
        <v>35.84327866666667</v>
      </c>
      <c r="AG65" s="112">
        <f t="shared" si="25"/>
        <v>17040000</v>
      </c>
      <c r="AI65" s="178" t="s">
        <v>254</v>
      </c>
      <c r="AJ65" s="66" t="s">
        <v>243</v>
      </c>
      <c r="AK65" s="66">
        <v>150000000</v>
      </c>
      <c r="AL65" s="66">
        <v>150000000</v>
      </c>
      <c r="AM65" s="66"/>
      <c r="AN65" s="66">
        <v>84045700</v>
      </c>
      <c r="AO65" s="66">
        <v>56.030466666666669</v>
      </c>
      <c r="AP65" s="66">
        <v>56.030466666666669</v>
      </c>
      <c r="AQ65" s="66">
        <v>52764918</v>
      </c>
      <c r="AR65" s="66">
        <v>35.176611999999999</v>
      </c>
      <c r="AS65" s="66">
        <v>1000000</v>
      </c>
      <c r="AT65" s="66">
        <v>0.66666666666666674</v>
      </c>
      <c r="AU65" s="66">
        <v>103833817</v>
      </c>
      <c r="AV65" s="185">
        <v>35.84327866666667</v>
      </c>
      <c r="AX65" s="112">
        <f t="shared" si="26"/>
        <v>50068899</v>
      </c>
      <c r="AY65" s="66">
        <v>148816217</v>
      </c>
      <c r="AZ65" s="112">
        <f t="shared" ref="AZ65:AZ68" si="27">AY65-AU65</f>
        <v>44982400</v>
      </c>
    </row>
    <row r="66" spans="2:52" ht="45" customHeight="1" x14ac:dyDescent="0.35">
      <c r="B66" s="66" t="s">
        <v>255</v>
      </c>
      <c r="C66" s="66" t="s">
        <v>243</v>
      </c>
      <c r="D66" s="66">
        <v>20000000</v>
      </c>
      <c r="G66" s="66">
        <v>3302500</v>
      </c>
      <c r="H66" s="66">
        <v>0.16512499999999999</v>
      </c>
      <c r="I66" s="66">
        <v>0.16512499999999999</v>
      </c>
      <c r="J66" s="66">
        <v>0</v>
      </c>
      <c r="K66" s="66">
        <v>0</v>
      </c>
      <c r="L66" s="66"/>
      <c r="M66" s="66">
        <v>0</v>
      </c>
      <c r="N66" s="66">
        <v>0</v>
      </c>
      <c r="O66" s="185">
        <v>0</v>
      </c>
      <c r="R66" s="178" t="s">
        <v>255</v>
      </c>
      <c r="S66" s="66" t="s">
        <v>243</v>
      </c>
      <c r="T66" s="66">
        <v>20000000</v>
      </c>
      <c r="U66" s="66">
        <v>20000000</v>
      </c>
      <c r="V66" s="66"/>
      <c r="W66" s="66">
        <v>18500000</v>
      </c>
      <c r="X66" s="66">
        <v>92.5</v>
      </c>
      <c r="Y66" s="66">
        <v>92.5</v>
      </c>
      <c r="Z66" s="66">
        <v>12359900</v>
      </c>
      <c r="AA66" s="66">
        <v>61.799499999999995</v>
      </c>
      <c r="AB66" s="66">
        <v>0</v>
      </c>
      <c r="AC66" s="66">
        <v>0</v>
      </c>
      <c r="AD66" s="66">
        <v>12359900</v>
      </c>
      <c r="AE66" s="185">
        <v>61.799499999999995</v>
      </c>
      <c r="AG66" s="112">
        <f t="shared" si="25"/>
        <v>12359900</v>
      </c>
      <c r="AI66" s="178" t="s">
        <v>255</v>
      </c>
      <c r="AJ66" s="66" t="s">
        <v>243</v>
      </c>
      <c r="AK66" s="66">
        <v>20000000</v>
      </c>
      <c r="AL66" s="66">
        <v>20000000</v>
      </c>
      <c r="AM66" s="66"/>
      <c r="AN66" s="66">
        <v>18500000</v>
      </c>
      <c r="AO66" s="66">
        <v>92.5</v>
      </c>
      <c r="AP66" s="66">
        <v>92.5</v>
      </c>
      <c r="AQ66" s="66">
        <v>12359900</v>
      </c>
      <c r="AR66" s="66">
        <v>61.799499999999995</v>
      </c>
      <c r="AS66" s="66">
        <v>0</v>
      </c>
      <c r="AT66" s="66">
        <v>0</v>
      </c>
      <c r="AU66" s="66">
        <v>12359900</v>
      </c>
      <c r="AV66" s="185">
        <v>61.799499999999995</v>
      </c>
      <c r="AX66" s="112">
        <f t="shared" si="26"/>
        <v>0</v>
      </c>
      <c r="AY66" s="66">
        <v>16639900</v>
      </c>
      <c r="AZ66" s="112">
        <f t="shared" si="27"/>
        <v>4280000</v>
      </c>
    </row>
    <row r="67" spans="2:52" ht="45" customHeight="1" x14ac:dyDescent="0.35">
      <c r="B67" s="66" t="s">
        <v>256</v>
      </c>
      <c r="C67" s="66" t="s">
        <v>243</v>
      </c>
      <c r="D67" s="66">
        <v>50000000</v>
      </c>
      <c r="G67" s="66">
        <v>0</v>
      </c>
      <c r="H67" s="66">
        <v>0</v>
      </c>
      <c r="I67" s="66">
        <v>0</v>
      </c>
      <c r="J67" s="66">
        <v>0</v>
      </c>
      <c r="K67" s="66">
        <v>0</v>
      </c>
      <c r="L67" s="66"/>
      <c r="M67" s="66">
        <v>0</v>
      </c>
      <c r="N67" s="66">
        <v>0</v>
      </c>
      <c r="O67" s="185">
        <v>0</v>
      </c>
      <c r="R67" s="178" t="s">
        <v>256</v>
      </c>
      <c r="S67" s="66" t="s">
        <v>243</v>
      </c>
      <c r="T67" s="66">
        <v>50000000</v>
      </c>
      <c r="U67" s="66">
        <v>50000000</v>
      </c>
      <c r="V67" s="66"/>
      <c r="W67" s="66">
        <v>29955000</v>
      </c>
      <c r="X67" s="66">
        <v>59.91</v>
      </c>
      <c r="Y67" s="66">
        <v>59.91</v>
      </c>
      <c r="Z67" s="66">
        <v>0</v>
      </c>
      <c r="AA67" s="66">
        <v>0</v>
      </c>
      <c r="AB67" s="66"/>
      <c r="AC67" s="66">
        <v>0</v>
      </c>
      <c r="AD67" s="66">
        <v>0</v>
      </c>
      <c r="AE67" s="185">
        <v>0</v>
      </c>
      <c r="AG67" s="112">
        <f t="shared" si="25"/>
        <v>0</v>
      </c>
      <c r="AI67" s="178" t="s">
        <v>256</v>
      </c>
      <c r="AJ67" s="66" t="s">
        <v>243</v>
      </c>
      <c r="AK67" s="66">
        <v>50000000</v>
      </c>
      <c r="AL67" s="66">
        <v>50000000</v>
      </c>
      <c r="AM67" s="66"/>
      <c r="AN67" s="66">
        <v>29955000</v>
      </c>
      <c r="AO67" s="66">
        <v>59.91</v>
      </c>
      <c r="AP67" s="66">
        <v>59.91</v>
      </c>
      <c r="AQ67" s="66">
        <v>0</v>
      </c>
      <c r="AR67" s="66">
        <v>0</v>
      </c>
      <c r="AS67" s="66"/>
      <c r="AT67" s="66">
        <v>0</v>
      </c>
      <c r="AU67" s="66">
        <v>7430000</v>
      </c>
      <c r="AV67" s="185">
        <v>0</v>
      </c>
      <c r="AX67" s="112">
        <f t="shared" si="26"/>
        <v>7430000</v>
      </c>
      <c r="AY67" s="66">
        <v>48464400</v>
      </c>
      <c r="AZ67" s="112">
        <f t="shared" si="27"/>
        <v>41034400</v>
      </c>
    </row>
    <row r="68" spans="2:52" ht="45" customHeight="1" x14ac:dyDescent="0.35">
      <c r="B68" s="66" t="s">
        <v>257</v>
      </c>
      <c r="C68" s="66" t="s">
        <v>243</v>
      </c>
      <c r="D68" s="66">
        <v>70000000</v>
      </c>
      <c r="G68" s="66">
        <v>21000000</v>
      </c>
      <c r="H68" s="66">
        <v>0.3</v>
      </c>
      <c r="I68" s="66">
        <v>0.3</v>
      </c>
      <c r="J68" s="66">
        <v>4525000</v>
      </c>
      <c r="K68" s="66">
        <v>6.4642857142857144</v>
      </c>
      <c r="L68" s="66">
        <v>8041000</v>
      </c>
      <c r="M68" s="66">
        <v>0.11487142857142857</v>
      </c>
      <c r="N68" s="66">
        <v>12566000</v>
      </c>
      <c r="O68" s="185">
        <v>0.17951428571428571</v>
      </c>
      <c r="R68" s="178" t="s">
        <v>257</v>
      </c>
      <c r="S68" s="66" t="s">
        <v>243</v>
      </c>
      <c r="T68" s="66">
        <v>70000000</v>
      </c>
      <c r="U68" s="66">
        <v>70000000</v>
      </c>
      <c r="V68" s="66"/>
      <c r="W68" s="66">
        <v>40661000</v>
      </c>
      <c r="X68" s="66">
        <v>58.087142857142858</v>
      </c>
      <c r="Y68" s="66">
        <v>58.087142857142858</v>
      </c>
      <c r="Z68" s="66">
        <v>21341000</v>
      </c>
      <c r="AA68" s="66">
        <v>30.487142857142857</v>
      </c>
      <c r="AB68" s="66">
        <v>6525000</v>
      </c>
      <c r="AC68" s="66">
        <v>9.3214285714285712</v>
      </c>
      <c r="AD68" s="66">
        <v>27866000</v>
      </c>
      <c r="AE68" s="185">
        <v>39.808571428571426</v>
      </c>
      <c r="AG68" s="112">
        <f t="shared" si="25"/>
        <v>15300000</v>
      </c>
      <c r="AI68" s="178" t="s">
        <v>257</v>
      </c>
      <c r="AJ68" s="66" t="s">
        <v>243</v>
      </c>
      <c r="AK68" s="66">
        <v>70000000</v>
      </c>
      <c r="AL68" s="66">
        <v>70000000</v>
      </c>
      <c r="AM68" s="66"/>
      <c r="AN68" s="66">
        <v>40661000</v>
      </c>
      <c r="AO68" s="66">
        <v>58.087142857142858</v>
      </c>
      <c r="AP68" s="66">
        <v>58.087142857142858</v>
      </c>
      <c r="AQ68" s="66">
        <v>21341000</v>
      </c>
      <c r="AR68" s="66">
        <v>30.487142857142857</v>
      </c>
      <c r="AS68" s="66">
        <v>6525000</v>
      </c>
      <c r="AT68" s="66">
        <v>9.3214285714285712</v>
      </c>
      <c r="AU68" s="66">
        <v>45416502</v>
      </c>
      <c r="AV68" s="185">
        <v>39.808571428571426</v>
      </c>
      <c r="AX68" s="112">
        <f t="shared" si="26"/>
        <v>17550502</v>
      </c>
      <c r="AY68" s="66">
        <v>72204502</v>
      </c>
      <c r="AZ68" s="112">
        <f t="shared" si="27"/>
        <v>26788000</v>
      </c>
    </row>
    <row r="69" spans="2:52" ht="45" customHeight="1" x14ac:dyDescent="0.35">
      <c r="B69" s="66"/>
      <c r="C69" s="66"/>
      <c r="D69" s="66"/>
      <c r="G69" s="66"/>
      <c r="H69" s="66"/>
      <c r="I69" s="66"/>
      <c r="J69" s="66"/>
      <c r="K69" s="66"/>
      <c r="L69" s="66"/>
      <c r="M69" s="66"/>
      <c r="N69" s="66"/>
      <c r="R69" s="178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I69" s="178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185"/>
    </row>
    <row r="70" spans="2:52" ht="45" customHeight="1" x14ac:dyDescent="0.35">
      <c r="B70" s="66" t="s">
        <v>43</v>
      </c>
      <c r="C70" s="66"/>
      <c r="D70" s="66">
        <v>515000000</v>
      </c>
      <c r="G70" s="66">
        <v>267328000</v>
      </c>
      <c r="H70" s="66">
        <v>51.908349514563099</v>
      </c>
      <c r="I70" s="66">
        <v>51.908349514563099</v>
      </c>
      <c r="J70" s="66">
        <v>0</v>
      </c>
      <c r="K70" s="66">
        <v>0</v>
      </c>
      <c r="L70" s="66">
        <v>46401100</v>
      </c>
      <c r="M70" s="66">
        <v>9.0099223300970888</v>
      </c>
      <c r="N70" s="66">
        <v>46401100</v>
      </c>
      <c r="O70" s="185">
        <v>9.0099223300970888</v>
      </c>
      <c r="R70" s="179" t="s">
        <v>43</v>
      </c>
      <c r="S70" s="66"/>
      <c r="T70" s="66">
        <v>515000000</v>
      </c>
      <c r="U70" s="66">
        <v>515000000</v>
      </c>
      <c r="V70" s="66"/>
      <c r="W70" s="66">
        <v>390067000</v>
      </c>
      <c r="X70" s="66">
        <v>75.741165048543692</v>
      </c>
      <c r="Y70" s="66">
        <v>75.741165048543692</v>
      </c>
      <c r="Z70" s="66">
        <v>57528497</v>
      </c>
      <c r="AA70" s="66">
        <v>11.170581941747573</v>
      </c>
      <c r="AB70" s="66">
        <v>12911150</v>
      </c>
      <c r="AC70" s="66">
        <v>2.5070194174757283</v>
      </c>
      <c r="AD70" s="66">
        <v>70439647</v>
      </c>
      <c r="AE70" s="185">
        <v>13.677601359223301</v>
      </c>
      <c r="AI70" s="179" t="s">
        <v>43</v>
      </c>
      <c r="AJ70" s="66"/>
      <c r="AK70" s="66">
        <v>515000000</v>
      </c>
      <c r="AL70" s="66">
        <v>515000000</v>
      </c>
      <c r="AM70" s="66"/>
      <c r="AN70" s="66">
        <v>390067000</v>
      </c>
      <c r="AO70" s="66">
        <v>75.741165048543692</v>
      </c>
      <c r="AP70" s="66">
        <v>75.741165048543692</v>
      </c>
      <c r="AQ70" s="66">
        <v>57528497</v>
      </c>
      <c r="AR70" s="66">
        <v>11.170581941747573</v>
      </c>
      <c r="AS70" s="66">
        <v>12911150</v>
      </c>
      <c r="AT70" s="66">
        <v>2.5070194174757283</v>
      </c>
      <c r="AU70" s="66">
        <f>SUM(AU71:AU78)</f>
        <v>132116647</v>
      </c>
      <c r="AV70" s="185">
        <v>13.677601359223301</v>
      </c>
    </row>
    <row r="71" spans="2:52" ht="45" customHeight="1" x14ac:dyDescent="0.35">
      <c r="B71" s="66" t="s">
        <v>44</v>
      </c>
      <c r="C71" s="66" t="s">
        <v>243</v>
      </c>
      <c r="D71" s="66">
        <v>50000000</v>
      </c>
      <c r="G71" s="66">
        <v>48875000</v>
      </c>
      <c r="H71" s="66">
        <v>0.97750000000000004</v>
      </c>
      <c r="I71" s="66">
        <v>0.97750000000000004</v>
      </c>
      <c r="J71" s="66">
        <v>0</v>
      </c>
      <c r="K71" s="66">
        <v>0</v>
      </c>
      <c r="L71" s="66">
        <v>2480000</v>
      </c>
      <c r="M71" s="66">
        <v>4.9599999999999998E-2</v>
      </c>
      <c r="N71" s="66">
        <v>2480000</v>
      </c>
      <c r="O71" s="185">
        <v>4.9599999999999998E-2</v>
      </c>
      <c r="R71" s="178" t="s">
        <v>44</v>
      </c>
      <c r="S71" s="66" t="s">
        <v>243</v>
      </c>
      <c r="T71" s="66">
        <v>50000000</v>
      </c>
      <c r="U71" s="66">
        <v>50000000</v>
      </c>
      <c r="V71" s="66"/>
      <c r="W71" s="66">
        <v>50000000</v>
      </c>
      <c r="X71" s="66">
        <v>100</v>
      </c>
      <c r="Y71" s="66">
        <v>100</v>
      </c>
      <c r="Z71" s="66">
        <v>2480000</v>
      </c>
      <c r="AA71" s="66">
        <v>4.96</v>
      </c>
      <c r="AB71" s="66">
        <v>8779650</v>
      </c>
      <c r="AC71" s="66">
        <v>17.5593</v>
      </c>
      <c r="AD71" s="66">
        <v>11259650</v>
      </c>
      <c r="AE71" s="185">
        <v>22.519300000000001</v>
      </c>
      <c r="AG71" s="112">
        <f t="shared" ref="AG71:AG78" si="28">AD71-N71</f>
        <v>8779650</v>
      </c>
      <c r="AI71" s="178" t="s">
        <v>44</v>
      </c>
      <c r="AJ71" s="66" t="s">
        <v>243</v>
      </c>
      <c r="AK71" s="66">
        <v>50000000</v>
      </c>
      <c r="AL71" s="66">
        <v>50000000</v>
      </c>
      <c r="AM71" s="66"/>
      <c r="AN71" s="66">
        <v>50000000</v>
      </c>
      <c r="AO71" s="66">
        <v>100</v>
      </c>
      <c r="AP71" s="66">
        <v>100</v>
      </c>
      <c r="AQ71" s="66">
        <v>2480000</v>
      </c>
      <c r="AR71" s="66">
        <v>4.96</v>
      </c>
      <c r="AS71" s="66">
        <v>8779650</v>
      </c>
      <c r="AT71" s="66">
        <v>17.5593</v>
      </c>
      <c r="AU71" s="66">
        <v>16837650</v>
      </c>
      <c r="AV71" s="185">
        <v>22.519300000000001</v>
      </c>
      <c r="AX71" s="112">
        <f t="shared" ref="AX71:AX78" si="29">AU71-AD71</f>
        <v>5578000</v>
      </c>
      <c r="AY71" s="66">
        <v>49607650</v>
      </c>
      <c r="AZ71" s="112">
        <f t="shared" ref="AZ71:AZ78" si="30">AY71-AU71</f>
        <v>32770000</v>
      </c>
    </row>
    <row r="72" spans="2:52" ht="57" customHeight="1" x14ac:dyDescent="0.35">
      <c r="B72" s="66" t="s">
        <v>258</v>
      </c>
      <c r="C72" s="66" t="s">
        <v>243</v>
      </c>
      <c r="D72" s="66">
        <v>60000000</v>
      </c>
      <c r="G72" s="66">
        <v>0</v>
      </c>
      <c r="H72" s="66">
        <v>0</v>
      </c>
      <c r="I72" s="66">
        <v>0</v>
      </c>
      <c r="J72" s="66">
        <v>0</v>
      </c>
      <c r="K72" s="66">
        <v>0</v>
      </c>
      <c r="L72" s="66"/>
      <c r="M72" s="66">
        <v>0</v>
      </c>
      <c r="N72" s="66">
        <v>0</v>
      </c>
      <c r="O72" s="185">
        <v>0</v>
      </c>
      <c r="R72" s="178" t="s">
        <v>258</v>
      </c>
      <c r="S72" s="66" t="s">
        <v>243</v>
      </c>
      <c r="T72" s="66">
        <v>60000000</v>
      </c>
      <c r="U72" s="66">
        <v>60000000</v>
      </c>
      <c r="V72" s="66"/>
      <c r="W72" s="66">
        <v>4000000</v>
      </c>
      <c r="X72" s="66">
        <v>6.666666666666667</v>
      </c>
      <c r="Y72" s="66">
        <v>6.666666666666667</v>
      </c>
      <c r="Z72" s="66">
        <v>0</v>
      </c>
      <c r="AA72" s="66">
        <v>0</v>
      </c>
      <c r="AB72" s="66"/>
      <c r="AC72" s="66">
        <v>0</v>
      </c>
      <c r="AD72" s="66">
        <v>0</v>
      </c>
      <c r="AE72" s="185">
        <v>0</v>
      </c>
      <c r="AG72" s="112">
        <f t="shared" si="28"/>
        <v>0</v>
      </c>
      <c r="AI72" s="178" t="s">
        <v>258</v>
      </c>
      <c r="AJ72" s="66" t="s">
        <v>243</v>
      </c>
      <c r="AK72" s="66">
        <v>60000000</v>
      </c>
      <c r="AL72" s="66">
        <v>60000000</v>
      </c>
      <c r="AM72" s="66"/>
      <c r="AN72" s="66">
        <v>4000000</v>
      </c>
      <c r="AO72" s="66">
        <v>6.666666666666667</v>
      </c>
      <c r="AP72" s="66">
        <v>6.666666666666667</v>
      </c>
      <c r="AQ72" s="66">
        <v>0</v>
      </c>
      <c r="AR72" s="66">
        <v>0</v>
      </c>
      <c r="AS72" s="66"/>
      <c r="AT72" s="66">
        <v>0</v>
      </c>
      <c r="AU72" s="66">
        <v>22120000</v>
      </c>
      <c r="AV72" s="185">
        <v>0</v>
      </c>
      <c r="AX72" s="112">
        <f t="shared" si="29"/>
        <v>22120000</v>
      </c>
      <c r="AY72" s="66">
        <v>59581600</v>
      </c>
      <c r="AZ72" s="112">
        <f t="shared" si="30"/>
        <v>37461600</v>
      </c>
    </row>
    <row r="73" spans="2:52" ht="45" customHeight="1" x14ac:dyDescent="0.35">
      <c r="B73" s="66" t="s">
        <v>45</v>
      </c>
      <c r="C73" s="66" t="s">
        <v>243</v>
      </c>
      <c r="D73" s="66">
        <v>45000000</v>
      </c>
      <c r="G73" s="66">
        <v>0</v>
      </c>
      <c r="H73" s="66">
        <v>0</v>
      </c>
      <c r="I73" s="66">
        <v>0</v>
      </c>
      <c r="J73" s="66">
        <v>0</v>
      </c>
      <c r="K73" s="66">
        <v>0</v>
      </c>
      <c r="L73" s="66">
        <v>692250</v>
      </c>
      <c r="M73" s="66">
        <v>1.5383333333333334E-2</v>
      </c>
      <c r="N73" s="66">
        <v>692250</v>
      </c>
      <c r="O73" s="185">
        <v>1.5383333333333334E-2</v>
      </c>
      <c r="R73" s="178" t="s">
        <v>45</v>
      </c>
      <c r="S73" s="66" t="s">
        <v>243</v>
      </c>
      <c r="T73" s="66">
        <v>45000000</v>
      </c>
      <c r="U73" s="66">
        <v>45000000</v>
      </c>
      <c r="V73" s="66"/>
      <c r="W73" s="66">
        <v>45000000</v>
      </c>
      <c r="X73" s="66">
        <v>100</v>
      </c>
      <c r="Y73" s="66">
        <v>100</v>
      </c>
      <c r="Z73" s="66">
        <v>692250</v>
      </c>
      <c r="AA73" s="66">
        <v>1.5383333333333333</v>
      </c>
      <c r="AB73" s="66">
        <v>0</v>
      </c>
      <c r="AC73" s="66">
        <v>0</v>
      </c>
      <c r="AD73" s="66">
        <v>692250</v>
      </c>
      <c r="AE73" s="185">
        <v>1.5383333333333333</v>
      </c>
      <c r="AG73" s="112">
        <f t="shared" si="28"/>
        <v>0</v>
      </c>
      <c r="AI73" s="178" t="s">
        <v>45</v>
      </c>
      <c r="AJ73" s="66" t="s">
        <v>243</v>
      </c>
      <c r="AK73" s="66">
        <v>45000000</v>
      </c>
      <c r="AL73" s="66">
        <v>45000000</v>
      </c>
      <c r="AM73" s="66"/>
      <c r="AN73" s="66">
        <v>45000000</v>
      </c>
      <c r="AO73" s="66">
        <v>100</v>
      </c>
      <c r="AP73" s="66">
        <v>100</v>
      </c>
      <c r="AQ73" s="66">
        <v>692250</v>
      </c>
      <c r="AR73" s="66">
        <v>1.5383333333333333</v>
      </c>
      <c r="AS73" s="66">
        <v>0</v>
      </c>
      <c r="AT73" s="66">
        <v>0</v>
      </c>
      <c r="AU73" s="66">
        <v>692250</v>
      </c>
      <c r="AV73" s="185">
        <v>1.5383333333333333</v>
      </c>
      <c r="AX73" s="112">
        <f t="shared" si="29"/>
        <v>0</v>
      </c>
      <c r="AY73" s="66">
        <v>44548872</v>
      </c>
      <c r="AZ73" s="112">
        <f t="shared" si="30"/>
        <v>43856622</v>
      </c>
    </row>
    <row r="74" spans="2:52" ht="45" customHeight="1" x14ac:dyDescent="0.35">
      <c r="B74" s="66" t="s">
        <v>46</v>
      </c>
      <c r="C74" s="66" t="s">
        <v>243</v>
      </c>
      <c r="D74" s="66">
        <v>125000000</v>
      </c>
      <c r="G74" s="66">
        <v>123350000</v>
      </c>
      <c r="H74" s="66">
        <v>0.98680000000000001</v>
      </c>
      <c r="I74" s="66">
        <v>0.98680000000000001</v>
      </c>
      <c r="J74" s="66">
        <v>0</v>
      </c>
      <c r="K74" s="66">
        <v>0</v>
      </c>
      <c r="L74" s="66">
        <v>14730100</v>
      </c>
      <c r="M74" s="66">
        <v>0.1178408</v>
      </c>
      <c r="N74" s="66">
        <v>14730100</v>
      </c>
      <c r="O74" s="185">
        <v>0.1178408</v>
      </c>
      <c r="R74" s="178" t="s">
        <v>46</v>
      </c>
      <c r="S74" s="66" t="s">
        <v>243</v>
      </c>
      <c r="T74" s="66">
        <v>125000000</v>
      </c>
      <c r="U74" s="66">
        <v>125000000</v>
      </c>
      <c r="V74" s="66"/>
      <c r="W74" s="66">
        <v>125000000</v>
      </c>
      <c r="X74" s="66">
        <v>100</v>
      </c>
      <c r="Y74" s="66">
        <v>100</v>
      </c>
      <c r="Z74" s="66">
        <v>15377800</v>
      </c>
      <c r="AA74" s="66">
        <v>12.302240000000001</v>
      </c>
      <c r="AB74" s="66">
        <v>0</v>
      </c>
      <c r="AC74" s="66">
        <v>0</v>
      </c>
      <c r="AD74" s="66">
        <v>15377800</v>
      </c>
      <c r="AE74" s="185">
        <v>12.302240000000001</v>
      </c>
      <c r="AG74" s="112">
        <f t="shared" si="28"/>
        <v>647700</v>
      </c>
      <c r="AI74" s="178" t="s">
        <v>46</v>
      </c>
      <c r="AJ74" s="66" t="s">
        <v>243</v>
      </c>
      <c r="AK74" s="66">
        <v>125000000</v>
      </c>
      <c r="AL74" s="66">
        <v>125000000</v>
      </c>
      <c r="AM74" s="66"/>
      <c r="AN74" s="66">
        <v>125000000</v>
      </c>
      <c r="AO74" s="66">
        <v>100</v>
      </c>
      <c r="AP74" s="66">
        <v>100</v>
      </c>
      <c r="AQ74" s="66">
        <v>15377800</v>
      </c>
      <c r="AR74" s="66">
        <v>12.302240000000001</v>
      </c>
      <c r="AS74" s="66">
        <v>0</v>
      </c>
      <c r="AT74" s="66">
        <v>0</v>
      </c>
      <c r="AU74" s="66">
        <v>17797800</v>
      </c>
      <c r="AV74" s="185">
        <v>12.302240000000001</v>
      </c>
      <c r="AX74" s="112">
        <f t="shared" si="29"/>
        <v>2420000</v>
      </c>
      <c r="AY74" s="66">
        <v>124336450</v>
      </c>
      <c r="AZ74" s="112">
        <f t="shared" si="30"/>
        <v>106538650</v>
      </c>
    </row>
    <row r="75" spans="2:52" ht="45" customHeight="1" x14ac:dyDescent="0.35">
      <c r="B75" s="66" t="s">
        <v>259</v>
      </c>
      <c r="C75" s="66" t="s">
        <v>243</v>
      </c>
      <c r="D75" s="66">
        <v>70000000</v>
      </c>
      <c r="G75" s="66">
        <v>63575000</v>
      </c>
      <c r="H75" s="66">
        <v>0.90821428571428575</v>
      </c>
      <c r="I75" s="66">
        <v>0.90821428571428575</v>
      </c>
      <c r="J75" s="66">
        <v>0</v>
      </c>
      <c r="K75" s="66">
        <v>0</v>
      </c>
      <c r="L75" s="66">
        <v>9218000</v>
      </c>
      <c r="M75" s="66">
        <v>0.13168571428571429</v>
      </c>
      <c r="N75" s="66">
        <v>9218000</v>
      </c>
      <c r="O75" s="185">
        <v>0.13168571428571429</v>
      </c>
      <c r="R75" s="178" t="s">
        <v>259</v>
      </c>
      <c r="S75" s="66" t="s">
        <v>243</v>
      </c>
      <c r="T75" s="66">
        <v>70000000</v>
      </c>
      <c r="U75" s="66">
        <v>70000000</v>
      </c>
      <c r="V75" s="66"/>
      <c r="W75" s="66">
        <v>68575000</v>
      </c>
      <c r="X75" s="66">
        <v>97.964285714285708</v>
      </c>
      <c r="Y75" s="66">
        <v>97.964285714285708</v>
      </c>
      <c r="Z75" s="66">
        <v>17092497</v>
      </c>
      <c r="AA75" s="66">
        <v>24.417852857142858</v>
      </c>
      <c r="AB75" s="66">
        <v>0</v>
      </c>
      <c r="AC75" s="66">
        <v>0</v>
      </c>
      <c r="AD75" s="66">
        <v>17092497</v>
      </c>
      <c r="AE75" s="185">
        <v>24.417852857142858</v>
      </c>
      <c r="AG75" s="112">
        <f t="shared" si="28"/>
        <v>7874497</v>
      </c>
      <c r="AI75" s="178" t="s">
        <v>259</v>
      </c>
      <c r="AJ75" s="66" t="s">
        <v>243</v>
      </c>
      <c r="AK75" s="66">
        <v>70000000</v>
      </c>
      <c r="AL75" s="66">
        <v>70000000</v>
      </c>
      <c r="AM75" s="66"/>
      <c r="AN75" s="66">
        <v>68575000</v>
      </c>
      <c r="AO75" s="66">
        <v>97.964285714285708</v>
      </c>
      <c r="AP75" s="66">
        <v>97.964285714285708</v>
      </c>
      <c r="AQ75" s="66">
        <v>17092497</v>
      </c>
      <c r="AR75" s="66">
        <v>24.417852857142858</v>
      </c>
      <c r="AS75" s="66">
        <v>0</v>
      </c>
      <c r="AT75" s="66">
        <v>0</v>
      </c>
      <c r="AU75" s="66">
        <v>17092497</v>
      </c>
      <c r="AV75" s="185">
        <v>24.417852857142858</v>
      </c>
      <c r="AX75" s="112">
        <f t="shared" si="29"/>
        <v>0</v>
      </c>
      <c r="AY75" s="66">
        <v>69075097</v>
      </c>
      <c r="AZ75" s="112">
        <f t="shared" si="30"/>
        <v>51982600</v>
      </c>
    </row>
    <row r="76" spans="2:52" ht="45" customHeight="1" x14ac:dyDescent="0.35">
      <c r="B76" s="66" t="s">
        <v>260</v>
      </c>
      <c r="C76" s="66" t="s">
        <v>243</v>
      </c>
      <c r="D76" s="66">
        <v>50000000</v>
      </c>
      <c r="G76" s="66">
        <v>0</v>
      </c>
      <c r="H76" s="66">
        <v>0</v>
      </c>
      <c r="I76" s="66">
        <v>0</v>
      </c>
      <c r="J76" s="66">
        <v>0</v>
      </c>
      <c r="K76" s="66">
        <v>0</v>
      </c>
      <c r="L76" s="66">
        <v>5649750</v>
      </c>
      <c r="M76" s="66">
        <v>0.112995</v>
      </c>
      <c r="N76" s="66">
        <v>5649750</v>
      </c>
      <c r="O76" s="185">
        <v>0.112995</v>
      </c>
      <c r="R76" s="178" t="s">
        <v>260</v>
      </c>
      <c r="S76" s="66" t="s">
        <v>243</v>
      </c>
      <c r="T76" s="66">
        <v>50000000</v>
      </c>
      <c r="U76" s="66">
        <v>50000000</v>
      </c>
      <c r="V76" s="66"/>
      <c r="W76" s="66">
        <v>50000000</v>
      </c>
      <c r="X76" s="66">
        <v>100</v>
      </c>
      <c r="Y76" s="66">
        <v>100</v>
      </c>
      <c r="Z76" s="66">
        <v>5649750</v>
      </c>
      <c r="AA76" s="66">
        <v>11.2995</v>
      </c>
      <c r="AB76" s="66">
        <v>0</v>
      </c>
      <c r="AC76" s="66">
        <v>0</v>
      </c>
      <c r="AD76" s="66">
        <v>5649750</v>
      </c>
      <c r="AE76" s="185">
        <v>11.2995</v>
      </c>
      <c r="AG76" s="112">
        <f t="shared" si="28"/>
        <v>0</v>
      </c>
      <c r="AI76" s="178" t="s">
        <v>260</v>
      </c>
      <c r="AJ76" s="66" t="s">
        <v>243</v>
      </c>
      <c r="AK76" s="66">
        <v>50000000</v>
      </c>
      <c r="AL76" s="66">
        <v>50000000</v>
      </c>
      <c r="AM76" s="66"/>
      <c r="AN76" s="66">
        <v>50000000</v>
      </c>
      <c r="AO76" s="66">
        <v>100</v>
      </c>
      <c r="AP76" s="66">
        <v>100</v>
      </c>
      <c r="AQ76" s="66">
        <v>5649750</v>
      </c>
      <c r="AR76" s="66">
        <v>11.2995</v>
      </c>
      <c r="AS76" s="66">
        <v>0</v>
      </c>
      <c r="AT76" s="66">
        <v>0</v>
      </c>
      <c r="AU76" s="66">
        <v>5649750</v>
      </c>
      <c r="AV76" s="185">
        <v>11.2995</v>
      </c>
      <c r="AX76" s="112">
        <f t="shared" si="29"/>
        <v>0</v>
      </c>
      <c r="AY76" s="66">
        <v>49239160</v>
      </c>
      <c r="AZ76" s="112">
        <f t="shared" si="30"/>
        <v>43589410</v>
      </c>
    </row>
    <row r="77" spans="2:52" ht="45" customHeight="1" x14ac:dyDescent="0.35">
      <c r="B77" s="66" t="s">
        <v>47</v>
      </c>
      <c r="C77" s="66" t="s">
        <v>243</v>
      </c>
      <c r="D77" s="66">
        <v>90000000</v>
      </c>
      <c r="G77" s="66">
        <v>31528000</v>
      </c>
      <c r="H77" s="66">
        <v>0.35031111111111113</v>
      </c>
      <c r="I77" s="66">
        <v>0.35031111111111113</v>
      </c>
      <c r="J77" s="66">
        <v>0</v>
      </c>
      <c r="K77" s="66">
        <v>0</v>
      </c>
      <c r="L77" s="66">
        <v>13631000</v>
      </c>
      <c r="M77" s="66">
        <v>0.15145555555555557</v>
      </c>
      <c r="N77" s="66">
        <v>13631000</v>
      </c>
      <c r="O77" s="185">
        <v>0.15145555555555557</v>
      </c>
      <c r="R77" s="178" t="s">
        <v>47</v>
      </c>
      <c r="S77" s="66" t="s">
        <v>243</v>
      </c>
      <c r="T77" s="66">
        <v>90000000</v>
      </c>
      <c r="U77" s="66">
        <v>90000000</v>
      </c>
      <c r="V77" s="66"/>
      <c r="W77" s="66">
        <v>47492000</v>
      </c>
      <c r="X77" s="66">
        <v>52.768888888888888</v>
      </c>
      <c r="Y77" s="66">
        <v>52.768888888888888</v>
      </c>
      <c r="Z77" s="66">
        <v>16236200</v>
      </c>
      <c r="AA77" s="66">
        <v>18.040222222222223</v>
      </c>
      <c r="AB77" s="66">
        <v>4131500</v>
      </c>
      <c r="AC77" s="66">
        <v>4.5905555555555555</v>
      </c>
      <c r="AD77" s="66">
        <v>20367700</v>
      </c>
      <c r="AE77" s="185">
        <v>22.630777777777777</v>
      </c>
      <c r="AG77" s="112">
        <f t="shared" si="28"/>
        <v>6736700</v>
      </c>
      <c r="AI77" s="178" t="s">
        <v>47</v>
      </c>
      <c r="AJ77" s="66" t="s">
        <v>243</v>
      </c>
      <c r="AK77" s="66">
        <v>90000000</v>
      </c>
      <c r="AL77" s="66">
        <v>90000000</v>
      </c>
      <c r="AM77" s="66"/>
      <c r="AN77" s="66">
        <v>47492000</v>
      </c>
      <c r="AO77" s="66">
        <v>52.768888888888888</v>
      </c>
      <c r="AP77" s="66">
        <v>52.768888888888888</v>
      </c>
      <c r="AQ77" s="66">
        <v>16236200</v>
      </c>
      <c r="AR77" s="66">
        <v>18.040222222222223</v>
      </c>
      <c r="AS77" s="66">
        <v>4131500</v>
      </c>
      <c r="AT77" s="66">
        <v>4.5905555555555555</v>
      </c>
      <c r="AU77" s="66">
        <v>51926700</v>
      </c>
      <c r="AV77" s="185">
        <v>22.630777777777777</v>
      </c>
      <c r="AX77" s="112">
        <f t="shared" si="29"/>
        <v>31559000</v>
      </c>
      <c r="AY77" s="66">
        <v>88456700</v>
      </c>
      <c r="AZ77" s="112">
        <f t="shared" si="30"/>
        <v>36530000</v>
      </c>
    </row>
    <row r="78" spans="2:52" ht="45" customHeight="1" x14ac:dyDescent="0.35">
      <c r="B78" s="66" t="s">
        <v>261</v>
      </c>
      <c r="C78" s="66" t="s">
        <v>243</v>
      </c>
      <c r="D78" s="66">
        <v>25000000</v>
      </c>
      <c r="G78" s="66">
        <v>0</v>
      </c>
      <c r="H78" s="66">
        <v>0</v>
      </c>
      <c r="I78" s="66">
        <v>0</v>
      </c>
      <c r="J78" s="66">
        <v>0</v>
      </c>
      <c r="K78" s="66">
        <v>0</v>
      </c>
      <c r="L78" s="66"/>
      <c r="M78" s="66">
        <v>0</v>
      </c>
      <c r="N78" s="66">
        <v>0</v>
      </c>
      <c r="O78" s="185">
        <v>0</v>
      </c>
      <c r="R78" s="178" t="s">
        <v>261</v>
      </c>
      <c r="S78" s="66" t="s">
        <v>243</v>
      </c>
      <c r="T78" s="66">
        <v>25000000</v>
      </c>
      <c r="U78" s="66">
        <v>25000000</v>
      </c>
      <c r="V78" s="66"/>
      <c r="W78" s="66">
        <v>0</v>
      </c>
      <c r="X78" s="66">
        <v>0</v>
      </c>
      <c r="Y78" s="66">
        <v>0</v>
      </c>
      <c r="Z78" s="66">
        <v>0</v>
      </c>
      <c r="AA78" s="66">
        <v>0</v>
      </c>
      <c r="AB78" s="66"/>
      <c r="AC78" s="66">
        <v>0</v>
      </c>
      <c r="AD78" s="66">
        <v>0</v>
      </c>
      <c r="AE78" s="185">
        <v>0</v>
      </c>
      <c r="AG78" s="112">
        <f t="shared" si="28"/>
        <v>0</v>
      </c>
      <c r="AI78" s="178" t="s">
        <v>261</v>
      </c>
      <c r="AJ78" s="66" t="s">
        <v>243</v>
      </c>
      <c r="AK78" s="66">
        <v>25000000</v>
      </c>
      <c r="AL78" s="66">
        <v>25000000</v>
      </c>
      <c r="AM78" s="66"/>
      <c r="AN78" s="66">
        <v>0</v>
      </c>
      <c r="AO78" s="66">
        <v>0</v>
      </c>
      <c r="AP78" s="66">
        <v>0</v>
      </c>
      <c r="AQ78" s="66">
        <v>0</v>
      </c>
      <c r="AR78" s="66">
        <v>0</v>
      </c>
      <c r="AS78" s="66"/>
      <c r="AT78" s="66">
        <v>0</v>
      </c>
      <c r="AU78" s="66">
        <v>0</v>
      </c>
      <c r="AV78" s="185">
        <v>0</v>
      </c>
      <c r="AX78" s="112">
        <f t="shared" si="29"/>
        <v>0</v>
      </c>
      <c r="AY78" s="66">
        <v>24411950</v>
      </c>
      <c r="AZ78" s="112">
        <f t="shared" si="30"/>
        <v>24411950</v>
      </c>
    </row>
    <row r="79" spans="2:52" ht="45" customHeight="1" x14ac:dyDescent="0.35">
      <c r="B79" s="66"/>
      <c r="C79" s="66"/>
      <c r="D79" s="66"/>
      <c r="G79" s="66"/>
      <c r="H79" s="66"/>
      <c r="I79" s="66"/>
      <c r="J79" s="66"/>
      <c r="K79" s="66"/>
      <c r="L79" s="66"/>
      <c r="M79" s="66"/>
      <c r="N79" s="66"/>
      <c r="R79" s="178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I79" s="178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185"/>
    </row>
    <row r="80" spans="2:52" ht="45" customHeight="1" x14ac:dyDescent="0.35">
      <c r="B80" s="66" t="s">
        <v>262</v>
      </c>
      <c r="C80" s="66"/>
      <c r="D80" s="66">
        <v>50000000</v>
      </c>
      <c r="G80" s="66">
        <v>12200000</v>
      </c>
      <c r="H80" s="66">
        <v>24.4</v>
      </c>
      <c r="I80" s="66">
        <v>24.4</v>
      </c>
      <c r="J80" s="66">
        <v>0</v>
      </c>
      <c r="K80" s="66">
        <v>0</v>
      </c>
      <c r="L80" s="66">
        <v>0</v>
      </c>
      <c r="M80" s="66">
        <v>0</v>
      </c>
      <c r="N80" s="66">
        <v>0</v>
      </c>
      <c r="O80" s="185">
        <v>0</v>
      </c>
      <c r="R80" s="179" t="s">
        <v>262</v>
      </c>
      <c r="S80" s="66"/>
      <c r="T80" s="66">
        <v>50000000</v>
      </c>
      <c r="U80" s="66">
        <v>50000000</v>
      </c>
      <c r="V80" s="66"/>
      <c r="W80" s="66">
        <v>44000000</v>
      </c>
      <c r="X80" s="66">
        <v>88</v>
      </c>
      <c r="Y80" s="66">
        <v>88</v>
      </c>
      <c r="Z80" s="66">
        <v>0</v>
      </c>
      <c r="AA80" s="66">
        <v>0</v>
      </c>
      <c r="AB80" s="66">
        <v>844300</v>
      </c>
      <c r="AC80" s="66">
        <v>1.6886000000000001</v>
      </c>
      <c r="AD80" s="66">
        <v>844300</v>
      </c>
      <c r="AE80" s="185">
        <v>1.6886000000000001</v>
      </c>
      <c r="AI80" s="179" t="s">
        <v>262</v>
      </c>
      <c r="AJ80" s="66"/>
      <c r="AK80" s="66">
        <v>50000000</v>
      </c>
      <c r="AL80" s="66">
        <v>50000000</v>
      </c>
      <c r="AM80" s="66"/>
      <c r="AN80" s="66">
        <v>44000000</v>
      </c>
      <c r="AO80" s="66">
        <v>88</v>
      </c>
      <c r="AP80" s="66">
        <v>88</v>
      </c>
      <c r="AQ80" s="66">
        <v>0</v>
      </c>
      <c r="AR80" s="66">
        <v>0</v>
      </c>
      <c r="AS80" s="66">
        <v>844300</v>
      </c>
      <c r="AT80" s="66">
        <v>1.6886000000000001</v>
      </c>
      <c r="AU80" s="66">
        <f>AU81+AU85</f>
        <v>9103125</v>
      </c>
      <c r="AV80" s="185">
        <v>1.6886000000000001</v>
      </c>
    </row>
    <row r="81" spans="2:52" ht="45" customHeight="1" x14ac:dyDescent="0.35">
      <c r="B81" s="66" t="s">
        <v>263</v>
      </c>
      <c r="C81" s="66"/>
      <c r="D81" s="66">
        <v>35000000</v>
      </c>
      <c r="G81" s="66">
        <v>12200000</v>
      </c>
      <c r="H81" s="66">
        <v>34.857142857142861</v>
      </c>
      <c r="I81" s="66">
        <v>34.857142857142861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185">
        <v>0</v>
      </c>
      <c r="R81" s="179" t="s">
        <v>263</v>
      </c>
      <c r="S81" s="66"/>
      <c r="T81" s="66">
        <v>35000000</v>
      </c>
      <c r="U81" s="66">
        <v>35000000</v>
      </c>
      <c r="V81" s="66"/>
      <c r="W81" s="66">
        <v>33500000</v>
      </c>
      <c r="X81" s="66">
        <v>95.714285714285722</v>
      </c>
      <c r="Y81" s="66">
        <v>95.714285714285722</v>
      </c>
      <c r="Z81" s="66">
        <v>0</v>
      </c>
      <c r="AA81" s="66">
        <v>0</v>
      </c>
      <c r="AB81" s="66">
        <v>0</v>
      </c>
      <c r="AC81" s="66">
        <v>0</v>
      </c>
      <c r="AD81" s="66">
        <v>0</v>
      </c>
      <c r="AE81" s="185">
        <v>0</v>
      </c>
      <c r="AG81" s="112">
        <f t="shared" ref="AG81:AG83" si="31">AD81-N81</f>
        <v>0</v>
      </c>
      <c r="AI81" s="179" t="s">
        <v>263</v>
      </c>
      <c r="AJ81" s="66"/>
      <c r="AK81" s="66">
        <v>35000000</v>
      </c>
      <c r="AL81" s="66">
        <v>35000000</v>
      </c>
      <c r="AM81" s="66"/>
      <c r="AN81" s="66">
        <v>33500000</v>
      </c>
      <c r="AO81" s="66">
        <v>95.714285714285722</v>
      </c>
      <c r="AP81" s="66">
        <v>95.714285714285722</v>
      </c>
      <c r="AQ81" s="66">
        <v>0</v>
      </c>
      <c r="AR81" s="66">
        <v>0</v>
      </c>
      <c r="AS81" s="66">
        <v>0</v>
      </c>
      <c r="AT81" s="66">
        <v>0</v>
      </c>
      <c r="AU81" s="66">
        <f>SUM(AU82:AU83)</f>
        <v>6527000</v>
      </c>
      <c r="AV81" s="185">
        <v>0</v>
      </c>
      <c r="AX81" s="112">
        <f t="shared" ref="AX81:AX83" si="32">AU81-AD81</f>
        <v>6527000</v>
      </c>
    </row>
    <row r="82" spans="2:52" ht="45" customHeight="1" x14ac:dyDescent="0.35">
      <c r="B82" s="66" t="s">
        <v>264</v>
      </c>
      <c r="C82" s="66" t="s">
        <v>243</v>
      </c>
      <c r="D82" s="66">
        <v>15000000</v>
      </c>
      <c r="G82" s="66">
        <v>7500000</v>
      </c>
      <c r="H82" s="66">
        <v>0.5</v>
      </c>
      <c r="I82" s="66">
        <v>0.5</v>
      </c>
      <c r="J82" s="66">
        <v>0</v>
      </c>
      <c r="K82" s="66">
        <v>0</v>
      </c>
      <c r="L82" s="66"/>
      <c r="M82" s="66">
        <v>0</v>
      </c>
      <c r="N82" s="66"/>
      <c r="O82" s="185">
        <v>0</v>
      </c>
      <c r="R82" s="178" t="s">
        <v>264</v>
      </c>
      <c r="S82" s="66" t="s">
        <v>243</v>
      </c>
      <c r="T82" s="66">
        <v>15000000</v>
      </c>
      <c r="U82" s="66">
        <v>15000000</v>
      </c>
      <c r="V82" s="66"/>
      <c r="W82" s="66">
        <v>15000000</v>
      </c>
      <c r="X82" s="66">
        <v>100</v>
      </c>
      <c r="Y82" s="66">
        <v>100</v>
      </c>
      <c r="Z82" s="66">
        <v>0</v>
      </c>
      <c r="AA82" s="66">
        <v>0</v>
      </c>
      <c r="AB82" s="66"/>
      <c r="AC82" s="66">
        <v>0</v>
      </c>
      <c r="AD82" s="66">
        <v>0</v>
      </c>
      <c r="AE82" s="185">
        <v>0</v>
      </c>
      <c r="AG82" s="112">
        <f t="shared" si="31"/>
        <v>0</v>
      </c>
      <c r="AI82" s="178" t="s">
        <v>264</v>
      </c>
      <c r="AJ82" s="66" t="s">
        <v>243</v>
      </c>
      <c r="AK82" s="66">
        <v>15000000</v>
      </c>
      <c r="AL82" s="66">
        <v>15000000</v>
      </c>
      <c r="AM82" s="66"/>
      <c r="AN82" s="66">
        <v>15000000</v>
      </c>
      <c r="AO82" s="66">
        <v>100</v>
      </c>
      <c r="AP82" s="66">
        <v>100</v>
      </c>
      <c r="AQ82" s="66">
        <v>0</v>
      </c>
      <c r="AR82" s="66">
        <v>0</v>
      </c>
      <c r="AS82" s="66"/>
      <c r="AT82" s="66">
        <v>0</v>
      </c>
      <c r="AU82" s="66">
        <v>0</v>
      </c>
      <c r="AV82" s="185">
        <v>0</v>
      </c>
      <c r="AX82" s="112">
        <f t="shared" si="32"/>
        <v>0</v>
      </c>
      <c r="AY82" s="66">
        <v>14946150</v>
      </c>
      <c r="AZ82" s="112">
        <f t="shared" ref="AZ82:AZ83" si="33">AY82-AU82</f>
        <v>14946150</v>
      </c>
    </row>
    <row r="83" spans="2:52" ht="45" customHeight="1" x14ac:dyDescent="0.35">
      <c r="B83" s="66" t="s">
        <v>265</v>
      </c>
      <c r="C83" s="66" t="s">
        <v>243</v>
      </c>
      <c r="D83" s="66">
        <v>20000000</v>
      </c>
      <c r="G83" s="66">
        <v>4700000</v>
      </c>
      <c r="H83" s="66">
        <v>0.23499999999999999</v>
      </c>
      <c r="I83" s="66">
        <v>0.23499999999999999</v>
      </c>
      <c r="J83" s="66">
        <v>0</v>
      </c>
      <c r="K83" s="66">
        <v>0</v>
      </c>
      <c r="L83" s="66"/>
      <c r="M83" s="66">
        <v>0</v>
      </c>
      <c r="N83" s="66"/>
      <c r="O83" s="185">
        <v>0</v>
      </c>
      <c r="R83" s="178" t="s">
        <v>265</v>
      </c>
      <c r="S83" s="66" t="s">
        <v>243</v>
      </c>
      <c r="T83" s="66">
        <v>20000000</v>
      </c>
      <c r="U83" s="66">
        <v>20000000</v>
      </c>
      <c r="V83" s="66"/>
      <c r="W83" s="66">
        <v>18500000</v>
      </c>
      <c r="X83" s="66">
        <v>92.5</v>
      </c>
      <c r="Y83" s="66">
        <v>92.5</v>
      </c>
      <c r="Z83" s="66">
        <v>0</v>
      </c>
      <c r="AA83" s="66">
        <v>0</v>
      </c>
      <c r="AB83" s="66"/>
      <c r="AC83" s="66">
        <v>0</v>
      </c>
      <c r="AD83" s="66">
        <v>0</v>
      </c>
      <c r="AE83" s="185">
        <v>0</v>
      </c>
      <c r="AG83" s="112">
        <f t="shared" si="31"/>
        <v>0</v>
      </c>
      <c r="AI83" s="178" t="s">
        <v>265</v>
      </c>
      <c r="AJ83" s="66" t="s">
        <v>243</v>
      </c>
      <c r="AK83" s="66">
        <v>20000000</v>
      </c>
      <c r="AL83" s="66">
        <v>20000000</v>
      </c>
      <c r="AM83" s="66"/>
      <c r="AN83" s="66">
        <v>18500000</v>
      </c>
      <c r="AO83" s="66">
        <v>92.5</v>
      </c>
      <c r="AP83" s="66">
        <v>92.5</v>
      </c>
      <c r="AQ83" s="66">
        <v>0</v>
      </c>
      <c r="AR83" s="66">
        <v>0</v>
      </c>
      <c r="AS83" s="66"/>
      <c r="AT83" s="66">
        <v>0</v>
      </c>
      <c r="AU83" s="66">
        <v>6527000</v>
      </c>
      <c r="AV83" s="185">
        <v>0</v>
      </c>
      <c r="AX83" s="112">
        <f t="shared" si="32"/>
        <v>6527000</v>
      </c>
      <c r="AY83" s="66">
        <v>19664500</v>
      </c>
      <c r="AZ83" s="112">
        <f t="shared" si="33"/>
        <v>13137500</v>
      </c>
    </row>
    <row r="84" spans="2:52" ht="45" customHeight="1" x14ac:dyDescent="0.35">
      <c r="B84" s="66"/>
      <c r="C84" s="66"/>
      <c r="D84" s="66"/>
      <c r="G84" s="66"/>
      <c r="H84" s="66"/>
      <c r="I84" s="66"/>
      <c r="J84" s="66"/>
      <c r="K84" s="66"/>
      <c r="L84" s="66"/>
      <c r="M84" s="66"/>
      <c r="N84" s="66"/>
      <c r="R84" s="178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I84" s="178"/>
      <c r="AJ84" s="66"/>
      <c r="AK84" s="66"/>
      <c r="AL84" s="66"/>
      <c r="AM84" s="66"/>
      <c r="AN84" s="66"/>
      <c r="AO84" s="66"/>
      <c r="AP84" s="66"/>
      <c r="AQ84" s="66"/>
      <c r="AR84" s="66"/>
      <c r="AS84" s="66"/>
      <c r="AT84" s="66"/>
      <c r="AU84" s="66"/>
      <c r="AV84" s="185"/>
    </row>
    <row r="85" spans="2:52" ht="45" customHeight="1" x14ac:dyDescent="0.35">
      <c r="B85" s="66" t="s">
        <v>266</v>
      </c>
      <c r="C85" s="66"/>
      <c r="D85" s="66">
        <v>15000000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185">
        <v>0</v>
      </c>
      <c r="R85" s="179" t="s">
        <v>266</v>
      </c>
      <c r="S85" s="66"/>
      <c r="T85" s="66">
        <v>15000000</v>
      </c>
      <c r="U85" s="66">
        <v>15000000</v>
      </c>
      <c r="V85" s="66"/>
      <c r="W85" s="66">
        <v>10500000</v>
      </c>
      <c r="X85" s="66">
        <v>70</v>
      </c>
      <c r="Y85" s="66">
        <v>70</v>
      </c>
      <c r="Z85" s="66">
        <v>0</v>
      </c>
      <c r="AA85" s="66">
        <v>0</v>
      </c>
      <c r="AB85" s="66">
        <v>844300</v>
      </c>
      <c r="AC85" s="66">
        <v>5.6286666666666667</v>
      </c>
      <c r="AD85" s="66">
        <v>844300</v>
      </c>
      <c r="AE85" s="185">
        <v>5.6286666666666667</v>
      </c>
      <c r="AI85" s="179" t="s">
        <v>266</v>
      </c>
      <c r="AJ85" s="66"/>
      <c r="AK85" s="66">
        <v>15000000</v>
      </c>
      <c r="AL85" s="66">
        <v>15000000</v>
      </c>
      <c r="AM85" s="66"/>
      <c r="AN85" s="66">
        <v>10500000</v>
      </c>
      <c r="AO85" s="66">
        <v>70</v>
      </c>
      <c r="AP85" s="66">
        <v>70</v>
      </c>
      <c r="AQ85" s="66">
        <v>0</v>
      </c>
      <c r="AR85" s="66">
        <v>0</v>
      </c>
      <c r="AS85" s="66">
        <v>844300</v>
      </c>
      <c r="AT85" s="66">
        <v>5.6286666666666667</v>
      </c>
      <c r="AU85" s="66">
        <f>AU86</f>
        <v>2576125</v>
      </c>
      <c r="AV85" s="185">
        <v>5.6286666666666667</v>
      </c>
    </row>
    <row r="86" spans="2:52" ht="45" customHeight="1" x14ac:dyDescent="0.35">
      <c r="B86" s="66" t="s">
        <v>267</v>
      </c>
      <c r="C86" s="66" t="s">
        <v>243</v>
      </c>
      <c r="D86" s="66">
        <v>15000000</v>
      </c>
      <c r="G86" s="66">
        <v>0</v>
      </c>
      <c r="H86" s="66">
        <v>0</v>
      </c>
      <c r="I86" s="66">
        <v>0</v>
      </c>
      <c r="J86" s="66">
        <v>0</v>
      </c>
      <c r="K86" s="66">
        <v>0</v>
      </c>
      <c r="L86" s="66"/>
      <c r="M86" s="66">
        <v>0</v>
      </c>
      <c r="N86" s="66"/>
      <c r="O86" s="185">
        <v>0</v>
      </c>
      <c r="R86" s="178" t="s">
        <v>267</v>
      </c>
      <c r="S86" s="66" t="s">
        <v>243</v>
      </c>
      <c r="T86" s="66">
        <v>15000000</v>
      </c>
      <c r="U86" s="66">
        <v>15000000</v>
      </c>
      <c r="V86" s="66"/>
      <c r="W86" s="66">
        <v>10500000</v>
      </c>
      <c r="X86" s="66">
        <v>70</v>
      </c>
      <c r="Y86" s="66">
        <v>70</v>
      </c>
      <c r="Z86" s="66">
        <v>0</v>
      </c>
      <c r="AA86" s="66">
        <v>0</v>
      </c>
      <c r="AB86" s="66">
        <v>844300</v>
      </c>
      <c r="AC86" s="66">
        <v>5.6286666666666667</v>
      </c>
      <c r="AD86" s="66">
        <v>844300</v>
      </c>
      <c r="AE86" s="185">
        <v>5.6286666666666667</v>
      </c>
      <c r="AG86" s="112">
        <f>AD86-N86</f>
        <v>844300</v>
      </c>
      <c r="AI86" s="178" t="s">
        <v>267</v>
      </c>
      <c r="AJ86" s="66" t="s">
        <v>243</v>
      </c>
      <c r="AK86" s="66">
        <v>15000000</v>
      </c>
      <c r="AL86" s="66">
        <v>15000000</v>
      </c>
      <c r="AM86" s="66"/>
      <c r="AN86" s="66">
        <v>10500000</v>
      </c>
      <c r="AO86" s="66">
        <v>70</v>
      </c>
      <c r="AP86" s="66">
        <v>70</v>
      </c>
      <c r="AQ86" s="66">
        <v>0</v>
      </c>
      <c r="AR86" s="66">
        <v>0</v>
      </c>
      <c r="AS86" s="66">
        <v>844300</v>
      </c>
      <c r="AT86" s="66">
        <v>5.6286666666666667</v>
      </c>
      <c r="AU86" s="66">
        <v>2576125</v>
      </c>
      <c r="AV86" s="185">
        <v>5.6286666666666667</v>
      </c>
      <c r="AX86" s="112">
        <f>AU86-AD86</f>
        <v>1731825</v>
      </c>
      <c r="AY86" s="66">
        <v>14615625</v>
      </c>
      <c r="AZ86" s="112">
        <f>AY86-AU86</f>
        <v>12039500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4:L102"/>
  <sheetViews>
    <sheetView topLeftCell="A7" workbookViewId="0">
      <selection activeCell="F86" sqref="F86"/>
    </sheetView>
  </sheetViews>
  <sheetFormatPr defaultRowHeight="14.5" x14ac:dyDescent="0.35"/>
  <cols>
    <col min="3" max="3" width="20.81640625" customWidth="1"/>
    <col min="12" max="12" width="16" customWidth="1"/>
  </cols>
  <sheetData>
    <row r="4" spans="3:12" ht="15" thickBot="1" x14ac:dyDescent="0.4"/>
    <row r="5" spans="3:12" ht="135.5" thickBot="1" x14ac:dyDescent="0.4">
      <c r="C5" s="167" t="s">
        <v>227</v>
      </c>
      <c r="D5" s="168" t="s">
        <v>228</v>
      </c>
      <c r="E5" s="168" t="s">
        <v>229</v>
      </c>
      <c r="F5" s="168" t="s">
        <v>230</v>
      </c>
      <c r="G5" s="169" t="s">
        <v>231</v>
      </c>
      <c r="H5" s="170"/>
      <c r="I5" s="170"/>
      <c r="J5" s="170" t="s">
        <v>232</v>
      </c>
      <c r="K5" s="171" t="s">
        <v>233</v>
      </c>
    </row>
    <row r="6" spans="3:12" ht="93.5" thickBot="1" x14ac:dyDescent="0.4">
      <c r="G6" s="172" t="s">
        <v>234</v>
      </c>
      <c r="H6" s="174" t="s">
        <v>235</v>
      </c>
      <c r="I6" s="174" t="s">
        <v>236</v>
      </c>
      <c r="K6" s="175" t="s">
        <v>237</v>
      </c>
      <c r="L6" s="173" t="s">
        <v>238</v>
      </c>
    </row>
    <row r="16" spans="3:12" x14ac:dyDescent="0.35">
      <c r="C16" s="70">
        <v>1757080696</v>
      </c>
      <c r="E16" t="s">
        <v>312</v>
      </c>
      <c r="L16" s="70">
        <v>9318045</v>
      </c>
    </row>
    <row r="17" spans="3:12" x14ac:dyDescent="0.35">
      <c r="C17" s="70">
        <f>C16-ARPUS!R17</f>
        <v>950905807</v>
      </c>
      <c r="E17" t="s">
        <v>313</v>
      </c>
      <c r="L17" s="112">
        <f>L16-ARPUS!U43</f>
        <v>9318045</v>
      </c>
    </row>
    <row r="18" spans="3:12" x14ac:dyDescent="0.35">
      <c r="L18" s="70"/>
    </row>
    <row r="19" spans="3:12" x14ac:dyDescent="0.35">
      <c r="L19" s="70">
        <v>186958914</v>
      </c>
    </row>
    <row r="20" spans="3:12" x14ac:dyDescent="0.35">
      <c r="C20" s="70">
        <v>9449595</v>
      </c>
      <c r="L20" s="112">
        <f>L19-ARPUS!U45</f>
        <v>186958914</v>
      </c>
    </row>
    <row r="21" spans="3:12" x14ac:dyDescent="0.35">
      <c r="C21" s="70">
        <f>C20-ARPUS!R26</f>
        <v>7548720</v>
      </c>
      <c r="L21" s="70"/>
    </row>
    <row r="22" spans="3:12" x14ac:dyDescent="0.35">
      <c r="C22" s="70"/>
      <c r="L22" s="70">
        <v>4736638</v>
      </c>
    </row>
    <row r="23" spans="3:12" x14ac:dyDescent="0.35">
      <c r="C23" s="70">
        <v>3125000</v>
      </c>
      <c r="L23" s="112" t="e">
        <f>L22-ARPUS!#REF!</f>
        <v>#REF!</v>
      </c>
    </row>
    <row r="24" spans="3:12" x14ac:dyDescent="0.35">
      <c r="C24" s="70">
        <f>C23-ARPUS!R27</f>
        <v>1875000</v>
      </c>
      <c r="L24" s="112"/>
    </row>
    <row r="25" spans="3:12" x14ac:dyDescent="0.35">
      <c r="C25" s="70"/>
      <c r="L25" s="70">
        <v>176482480</v>
      </c>
    </row>
    <row r="26" spans="3:12" x14ac:dyDescent="0.35">
      <c r="C26" s="70">
        <v>44160365</v>
      </c>
      <c r="L26" s="112">
        <f>L25-ARPUS!U47</f>
        <v>176482480</v>
      </c>
    </row>
    <row r="27" spans="3:12" x14ac:dyDescent="0.35">
      <c r="C27" s="70">
        <f>C26-ARPUS!R28</f>
        <v>38634761</v>
      </c>
      <c r="L27" s="70"/>
    </row>
    <row r="28" spans="3:12" x14ac:dyDescent="0.35">
      <c r="L28" s="70">
        <v>31716865</v>
      </c>
    </row>
    <row r="29" spans="3:12" x14ac:dyDescent="0.35">
      <c r="C29" s="70">
        <v>73945947</v>
      </c>
      <c r="L29" s="112">
        <f>L28-ARPUS!U48</f>
        <v>31716865</v>
      </c>
    </row>
    <row r="30" spans="3:12" x14ac:dyDescent="0.35">
      <c r="C30" s="70">
        <f>C29-ARPUS!R30</f>
        <v>31372146</v>
      </c>
    </row>
    <row r="31" spans="3:12" x14ac:dyDescent="0.35">
      <c r="L31" s="70">
        <v>155620799</v>
      </c>
    </row>
    <row r="32" spans="3:12" x14ac:dyDescent="0.35">
      <c r="C32" s="70">
        <v>11546200</v>
      </c>
      <c r="L32" s="112">
        <f>L31-ARPUS!U49</f>
        <v>155620799</v>
      </c>
    </row>
    <row r="33" spans="3:12" x14ac:dyDescent="0.35">
      <c r="C33" s="70">
        <f>C32-ARPUS!R34</f>
        <v>6876210</v>
      </c>
    </row>
    <row r="34" spans="3:12" x14ac:dyDescent="0.35">
      <c r="L34" s="70">
        <v>17478091</v>
      </c>
    </row>
    <row r="35" spans="3:12" x14ac:dyDescent="0.35">
      <c r="C35" s="70">
        <v>35528300</v>
      </c>
      <c r="L35" s="112">
        <f>L34-ARPUS!U50</f>
        <v>17478091</v>
      </c>
    </row>
    <row r="36" spans="3:12" x14ac:dyDescent="0.35">
      <c r="C36" s="70">
        <f>C35-ARPUS!R35</f>
        <v>22251300</v>
      </c>
    </row>
    <row r="37" spans="3:12" x14ac:dyDescent="0.35">
      <c r="L37" s="70">
        <v>12021260</v>
      </c>
    </row>
    <row r="38" spans="3:12" x14ac:dyDescent="0.35">
      <c r="C38" s="70">
        <v>30841750</v>
      </c>
      <c r="L38" s="112" t="e">
        <f>L37-ARPUS!#REF!</f>
        <v>#REF!</v>
      </c>
    </row>
    <row r="40" spans="3:12" x14ac:dyDescent="0.35">
      <c r="C40" s="70">
        <v>77652192</v>
      </c>
      <c r="L40" s="70"/>
    </row>
    <row r="41" spans="3:12" x14ac:dyDescent="0.35">
      <c r="C41" s="70">
        <f>C40-ARPUS!R39</f>
        <v>76597892</v>
      </c>
      <c r="L41" s="70">
        <v>12021260</v>
      </c>
    </row>
    <row r="42" spans="3:12" x14ac:dyDescent="0.35">
      <c r="L42" s="112" t="e">
        <f>L41-ARPUS!#REF!</f>
        <v>#REF!</v>
      </c>
    </row>
    <row r="43" spans="3:12" x14ac:dyDescent="0.35">
      <c r="L43" s="70"/>
    </row>
    <row r="44" spans="3:12" x14ac:dyDescent="0.35">
      <c r="C44" s="70">
        <v>16718978</v>
      </c>
      <c r="L44" s="70">
        <v>6648600</v>
      </c>
    </row>
    <row r="45" spans="3:12" x14ac:dyDescent="0.35">
      <c r="C45" s="70">
        <f>C44-ARPUS!R40</f>
        <v>9473779</v>
      </c>
      <c r="L45" s="112">
        <f>L44-ARPUS!U53</f>
        <v>6648600</v>
      </c>
    </row>
    <row r="46" spans="3:12" x14ac:dyDescent="0.35">
      <c r="L46" s="70"/>
    </row>
    <row r="47" spans="3:12" x14ac:dyDescent="0.35">
      <c r="C47" s="70">
        <v>129880680</v>
      </c>
      <c r="L47" s="70">
        <v>5452000</v>
      </c>
    </row>
    <row r="48" spans="3:12" x14ac:dyDescent="0.35">
      <c r="C48" s="70">
        <f>C47-ARPUS!R47</f>
        <v>129880680</v>
      </c>
      <c r="L48" s="112">
        <f>L47-ARPUS!U56</f>
        <v>5452000</v>
      </c>
    </row>
    <row r="49" spans="3:12" x14ac:dyDescent="0.35">
      <c r="L49" s="70"/>
    </row>
    <row r="50" spans="3:12" x14ac:dyDescent="0.35">
      <c r="C50" s="70">
        <v>16831765</v>
      </c>
      <c r="L50" s="70">
        <v>8575840</v>
      </c>
    </row>
    <row r="51" spans="3:12" x14ac:dyDescent="0.35">
      <c r="C51" s="70">
        <f>C50-ARPUS!R48</f>
        <v>16831765</v>
      </c>
      <c r="L51" s="112">
        <f>L50-ARPUS!U66</f>
        <v>8575840</v>
      </c>
    </row>
    <row r="52" spans="3:12" x14ac:dyDescent="0.35">
      <c r="L52" s="70"/>
    </row>
    <row r="53" spans="3:12" x14ac:dyDescent="0.35">
      <c r="C53" s="70">
        <v>131190799</v>
      </c>
      <c r="L53" s="70">
        <v>11196690</v>
      </c>
    </row>
    <row r="54" spans="3:12" x14ac:dyDescent="0.35">
      <c r="C54" s="70">
        <f>C53-ARPUS!R49</f>
        <v>131190799</v>
      </c>
      <c r="L54" s="70">
        <f>L53-ARPUS!U67</f>
        <v>11196690</v>
      </c>
    </row>
    <row r="55" spans="3:12" x14ac:dyDescent="0.35">
      <c r="L55" s="70"/>
    </row>
    <row r="56" spans="3:12" x14ac:dyDescent="0.35">
      <c r="L56" s="70">
        <v>15988168</v>
      </c>
    </row>
    <row r="57" spans="3:12" x14ac:dyDescent="0.35">
      <c r="C57" s="70">
        <v>3607840</v>
      </c>
      <c r="L57" s="112">
        <f>L56-ARPUS!U68</f>
        <v>15988168</v>
      </c>
    </row>
    <row r="58" spans="3:12" x14ac:dyDescent="0.35">
      <c r="C58" s="70">
        <f>C57-ARPUS!R66</f>
        <v>3312946</v>
      </c>
      <c r="L58" s="70"/>
    </row>
    <row r="59" spans="3:12" x14ac:dyDescent="0.35">
      <c r="L59" s="70">
        <v>17266216</v>
      </c>
    </row>
    <row r="60" spans="3:12" x14ac:dyDescent="0.35">
      <c r="C60" s="70">
        <v>7572028</v>
      </c>
      <c r="L60" s="112">
        <f>L59-ARPUS!U70</f>
        <v>17266216</v>
      </c>
    </row>
    <row r="61" spans="3:12" x14ac:dyDescent="0.35">
      <c r="C61" s="70">
        <f>C60-ARPUS!R72</f>
        <v>7327828</v>
      </c>
      <c r="L61" s="70"/>
    </row>
    <row r="62" spans="3:12" x14ac:dyDescent="0.35">
      <c r="L62" s="70">
        <v>17266216</v>
      </c>
    </row>
    <row r="63" spans="3:12" x14ac:dyDescent="0.35">
      <c r="C63" s="70">
        <v>6786800</v>
      </c>
      <c r="L63" s="112">
        <f>L62-ARPUS!U70</f>
        <v>17266216</v>
      </c>
    </row>
    <row r="64" spans="3:12" x14ac:dyDescent="0.35">
      <c r="C64" s="112">
        <f>C63-ARPUS!R73</f>
        <v>6262880</v>
      </c>
      <c r="L64" s="70"/>
    </row>
    <row r="65" spans="3:12" x14ac:dyDescent="0.35">
      <c r="L65" s="70">
        <v>17215938</v>
      </c>
    </row>
    <row r="66" spans="3:12" x14ac:dyDescent="0.35">
      <c r="C66" s="70"/>
      <c r="L66" s="112">
        <f>L65-ARPUS!U72</f>
        <v>17215938</v>
      </c>
    </row>
    <row r="67" spans="3:12" x14ac:dyDescent="0.35">
      <c r="C67" s="70"/>
      <c r="L67" s="70"/>
    </row>
    <row r="68" spans="3:12" x14ac:dyDescent="0.35">
      <c r="L68" s="70">
        <v>16766208</v>
      </c>
    </row>
    <row r="69" spans="3:12" ht="15.5" x14ac:dyDescent="0.35">
      <c r="C69" s="203">
        <v>7872000</v>
      </c>
      <c r="L69" s="112">
        <f>L68-ARPUS!U73</f>
        <v>16766208</v>
      </c>
    </row>
    <row r="70" spans="3:12" ht="15.5" x14ac:dyDescent="0.35">
      <c r="C70" s="198">
        <v>1000000</v>
      </c>
      <c r="L70" s="70"/>
    </row>
    <row r="71" spans="3:12" x14ac:dyDescent="0.35">
      <c r="L71" s="112">
        <v>9345293</v>
      </c>
    </row>
    <row r="72" spans="3:12" x14ac:dyDescent="0.35">
      <c r="C72" s="70">
        <f>C69-C70</f>
        <v>6872000</v>
      </c>
    </row>
    <row r="73" spans="3:12" x14ac:dyDescent="0.35">
      <c r="C73" s="70"/>
      <c r="L73" s="70"/>
    </row>
    <row r="74" spans="3:12" x14ac:dyDescent="0.35">
      <c r="C74" s="70">
        <v>13556740</v>
      </c>
      <c r="L74" s="112"/>
    </row>
    <row r="75" spans="3:12" ht="15.5" x14ac:dyDescent="0.35">
      <c r="C75" s="142">
        <v>5472000</v>
      </c>
    </row>
    <row r="76" spans="3:12" x14ac:dyDescent="0.35">
      <c r="C76" s="70">
        <f>C74-C75</f>
        <v>8084740</v>
      </c>
      <c r="L76" s="70"/>
    </row>
    <row r="77" spans="3:12" x14ac:dyDescent="0.35">
      <c r="L77" s="112"/>
    </row>
    <row r="78" spans="3:12" x14ac:dyDescent="0.35">
      <c r="C78" s="70">
        <v>11196690</v>
      </c>
    </row>
    <row r="79" spans="3:12" ht="15.5" x14ac:dyDescent="0.35">
      <c r="C79" s="197">
        <v>3612200</v>
      </c>
      <c r="L79" s="70"/>
    </row>
    <row r="80" spans="3:12" x14ac:dyDescent="0.35">
      <c r="C80" s="70">
        <f>C78-C79</f>
        <v>7584490</v>
      </c>
      <c r="L80" s="112"/>
    </row>
    <row r="82" spans="3:3" x14ac:dyDescent="0.35">
      <c r="C82" s="70">
        <v>18518168</v>
      </c>
    </row>
    <row r="83" spans="3:3" ht="15.5" x14ac:dyDescent="0.35">
      <c r="C83" s="198">
        <v>12768168</v>
      </c>
    </row>
    <row r="84" spans="3:3" x14ac:dyDescent="0.35">
      <c r="C84" s="70">
        <f>C82-C83</f>
        <v>5750000</v>
      </c>
    </row>
    <row r="86" spans="3:3" x14ac:dyDescent="0.35">
      <c r="C86" s="70">
        <v>25465216</v>
      </c>
    </row>
    <row r="87" spans="3:3" ht="15.5" x14ac:dyDescent="0.35">
      <c r="C87" s="198">
        <v>14426216</v>
      </c>
    </row>
    <row r="88" spans="3:3" x14ac:dyDescent="0.35">
      <c r="C88" s="70">
        <f>C86-C87</f>
        <v>11039000</v>
      </c>
    </row>
    <row r="90" spans="3:3" x14ac:dyDescent="0.35">
      <c r="C90" s="70">
        <v>30072532</v>
      </c>
    </row>
    <row r="91" spans="3:3" ht="15.5" x14ac:dyDescent="0.35">
      <c r="C91" s="142">
        <v>11916510</v>
      </c>
    </row>
    <row r="92" spans="3:3" x14ac:dyDescent="0.35">
      <c r="C92" s="70">
        <f>C90-C91</f>
        <v>18156022</v>
      </c>
    </row>
    <row r="94" spans="3:3" x14ac:dyDescent="0.35">
      <c r="C94" s="70">
        <v>19438208</v>
      </c>
    </row>
    <row r="95" spans="3:3" ht="15.5" x14ac:dyDescent="0.35">
      <c r="C95" s="198">
        <v>10146208</v>
      </c>
    </row>
    <row r="96" spans="3:3" x14ac:dyDescent="0.35">
      <c r="C96" s="70">
        <f>C94-C95</f>
        <v>9292000</v>
      </c>
    </row>
    <row r="98" spans="3:3" x14ac:dyDescent="0.35">
      <c r="C98" s="70">
        <v>11274793</v>
      </c>
    </row>
    <row r="99" spans="3:3" ht="15.5" x14ac:dyDescent="0.35">
      <c r="C99" s="198">
        <v>9345293</v>
      </c>
    </row>
    <row r="100" spans="3:3" x14ac:dyDescent="0.35">
      <c r="C100" s="70">
        <f>C98-C99</f>
        <v>1929500</v>
      </c>
    </row>
    <row r="102" spans="3:3" x14ac:dyDescent="0.35">
      <c r="C102" s="70">
        <v>8760175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ARPUS</vt:lpstr>
      <vt:lpstr>Sheet2</vt:lpstr>
      <vt:lpstr>HIT</vt:lpstr>
      <vt:lpstr>Sheet3</vt:lpstr>
      <vt:lpstr>HIT!OLE_LINK1</vt:lpstr>
      <vt:lpstr>HIT!OLE_LINK3</vt:lpstr>
      <vt:lpstr>ARPUS!Print_Area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BAPPEDA</dc:creator>
  <cp:lastModifiedBy>user</cp:lastModifiedBy>
  <cp:lastPrinted>2024-10-09T08:16:42Z</cp:lastPrinted>
  <dcterms:created xsi:type="dcterms:W3CDTF">2021-05-03T02:15:07Z</dcterms:created>
  <dcterms:modified xsi:type="dcterms:W3CDTF">2026-04-03T12:25:45Z</dcterms:modified>
</cp:coreProperties>
</file>